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C17938FB-2E77-493D-9096-FC4756DC0FF9}" xr6:coauthVersionLast="47" xr6:coauthVersionMax="47" xr10:uidLastSave="{00000000-0000-0000-0000-000000000000}"/>
  <workbookProtection workbookAlgorithmName="SHA-512" workbookHashValue="nKwm3dtF+FuBg0s5A1/FUJag/rEozQUACwF1dr53ku+Tnm2B5KewqJGuD5T9MDWvyedaJfKVL1/u1PBSB7DIJg==" workbookSaltValue="CU1AU6LCucKICw0WF1pA8Q==" workbookSpinCount="100000" lockStructure="1"/>
  <bookViews>
    <workbookView xWindow="-110" yWindow="-110" windowWidth="24220" windowHeight="15500" tabRatio="881" firstSheet="3" activeTab="11" xr2:uid="{4403F225-C324-46C5-8FA6-2A0D39563F17}"/>
  </bookViews>
  <sheets>
    <sheet name="Introduction" sheetId="1" r:id="rId1"/>
    <sheet name="Invoice" sheetId="6" r:id="rId2"/>
    <sheet name="Inventory list" sheetId="9" r:id="rId3"/>
    <sheet name="Quote calculations - Quote 1" sheetId="8" r:id="rId4"/>
    <sheet name="Quote calculations - Quote 1a " sheetId="12" r:id="rId5"/>
    <sheet name="Quote calculations - Quote 2" sheetId="11" r:id="rId6"/>
    <sheet name="Quote calculations - Quote 2a" sheetId="13" r:id="rId7"/>
    <sheet name="Quote 1" sheetId="10" r:id="rId8"/>
    <sheet name="Quote 2" sheetId="7" r:id="rId9"/>
    <sheet name="HSC style Question 1" sheetId="16" r:id="rId10"/>
    <sheet name="HSC style Question 2" sheetId="17" r:id="rId11"/>
    <sheet name="NESA page" sheetId="3" r:id="rId12"/>
    <sheet name="Copyright page" sheetId="4" r:id="rId13"/>
  </sheets>
  <externalReferences>
    <externalReference r:id="rId14"/>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 l="1"/>
  <c r="H14" i="6"/>
  <c r="G15" i="6"/>
  <c r="H15" i="6"/>
  <c r="G16" i="6"/>
  <c r="H16" i="6" s="1"/>
  <c r="G17" i="6"/>
  <c r="H17" i="6"/>
  <c r="G18" i="6"/>
  <c r="H18" i="6"/>
  <c r="G19" i="6"/>
  <c r="H19" i="6" s="1"/>
  <c r="G20" i="6"/>
  <c r="H20" i="6" s="1"/>
  <c r="G21" i="6"/>
  <c r="H21" i="6" s="1"/>
  <c r="H23" i="6" l="1"/>
  <c r="B8" i="17" l="1"/>
  <c r="B6" i="17"/>
  <c r="C15" i="16"/>
  <c r="D15" i="16" s="1"/>
  <c r="C14" i="16"/>
  <c r="D14" i="16" s="1"/>
  <c r="C13" i="16"/>
  <c r="D13" i="16" s="1"/>
  <c r="C12" i="16"/>
  <c r="D12" i="16" s="1"/>
  <c r="C11" i="16"/>
  <c r="D11" i="16" s="1"/>
  <c r="C10" i="16"/>
  <c r="D10" i="16" s="1"/>
  <c r="C9" i="16"/>
  <c r="D9" i="16" s="1"/>
  <c r="C8" i="16"/>
  <c r="D8" i="16" s="1"/>
  <c r="C7" i="16"/>
  <c r="D7" i="16" s="1"/>
  <c r="C6" i="16"/>
  <c r="D6" i="16" s="1"/>
  <c r="C5" i="16"/>
  <c r="D5" i="16" s="1"/>
  <c r="C4" i="16"/>
  <c r="D4" i="16" s="1"/>
  <c r="C3" i="16"/>
  <c r="D3" i="16" s="1"/>
  <c r="C2" i="16"/>
  <c r="D2" i="16" s="1"/>
  <c r="D16" i="16" l="1"/>
  <c r="D18" i="16"/>
  <c r="D19" i="16" s="1"/>
  <c r="A24" i="13"/>
  <c r="H22" i="13"/>
  <c r="I22" i="13" s="1"/>
  <c r="H21" i="13"/>
  <c r="I21" i="13" s="1"/>
  <c r="H20" i="13"/>
  <c r="I20" i="13" s="1"/>
  <c r="B20" i="13"/>
  <c r="H19" i="13"/>
  <c r="I19" i="13" s="1"/>
  <c r="H18" i="13"/>
  <c r="I18" i="13" s="1"/>
  <c r="H17" i="13"/>
  <c r="I17" i="13" s="1"/>
  <c r="H16" i="13"/>
  <c r="I16" i="13" s="1"/>
  <c r="H15" i="13"/>
  <c r="I15" i="13" s="1"/>
  <c r="H14" i="13"/>
  <c r="I14" i="13" s="1"/>
  <c r="H13" i="13"/>
  <c r="I13" i="13" s="1"/>
  <c r="H12" i="13"/>
  <c r="I12" i="13" s="1"/>
  <c r="H11" i="13"/>
  <c r="I11" i="13" s="1"/>
  <c r="H10" i="13"/>
  <c r="I10" i="13" s="1"/>
  <c r="C10" i="13"/>
  <c r="C14" i="13" s="1"/>
  <c r="B10" i="13"/>
  <c r="B14" i="13" s="1"/>
  <c r="G8" i="13" s="1"/>
  <c r="H9" i="13"/>
  <c r="I9" i="13" s="1"/>
  <c r="H8" i="13"/>
  <c r="C8" i="13"/>
  <c r="C20" i="13" s="1"/>
  <c r="B8" i="13"/>
  <c r="H7" i="13"/>
  <c r="H6" i="13"/>
  <c r="I6" i="13" s="1"/>
  <c r="D21" i="9"/>
  <c r="E21" i="9" s="1"/>
  <c r="H8" i="11"/>
  <c r="A24" i="11"/>
  <c r="B23" i="11"/>
  <c r="I8" i="13" l="1"/>
  <c r="B13" i="13"/>
  <c r="G7" i="13" s="1"/>
  <c r="I7" i="13" s="1"/>
  <c r="I23" i="13" s="1"/>
  <c r="B22" i="13"/>
  <c r="C22" i="13"/>
  <c r="C13" i="13"/>
  <c r="G8" i="11"/>
  <c r="B23" i="13" l="1"/>
  <c r="C22" i="11"/>
  <c r="B22" i="11"/>
  <c r="C20" i="11"/>
  <c r="B20" i="11"/>
  <c r="C14" i="11"/>
  <c r="B14" i="11"/>
  <c r="C13" i="11"/>
  <c r="B13" i="11"/>
  <c r="C10" i="11"/>
  <c r="B10" i="11"/>
  <c r="C8" i="11"/>
  <c r="B8" i="11"/>
  <c r="G9" i="8"/>
  <c r="D10" i="8"/>
  <c r="D14" i="8" s="1"/>
  <c r="G10" i="8" s="1"/>
  <c r="H22" i="12"/>
  <c r="I22" i="12" s="1"/>
  <c r="B22" i="12"/>
  <c r="H21" i="12"/>
  <c r="I21" i="12" s="1"/>
  <c r="H20" i="12"/>
  <c r="I20" i="12" s="1"/>
  <c r="H19" i="12"/>
  <c r="I19" i="12" s="1"/>
  <c r="H18" i="12"/>
  <c r="I18" i="12" s="1"/>
  <c r="H17" i="12"/>
  <c r="I17" i="12" s="1"/>
  <c r="H16" i="12"/>
  <c r="I16" i="12" s="1"/>
  <c r="H15" i="12"/>
  <c r="I15" i="12" s="1"/>
  <c r="H14" i="12"/>
  <c r="I14" i="12" s="1"/>
  <c r="B14" i="12"/>
  <c r="H13" i="12"/>
  <c r="I13" i="12" s="1"/>
  <c r="D13" i="12"/>
  <c r="B13" i="12"/>
  <c r="H12" i="12"/>
  <c r="I12" i="12" s="1"/>
  <c r="H11" i="12"/>
  <c r="H10" i="12"/>
  <c r="D22" i="12"/>
  <c r="C10" i="12"/>
  <c r="C22" i="12" s="1"/>
  <c r="B10" i="12"/>
  <c r="H9" i="12"/>
  <c r="H8" i="12"/>
  <c r="I8" i="12" s="1"/>
  <c r="H7" i="12"/>
  <c r="G7" i="12"/>
  <c r="H6" i="12"/>
  <c r="C10" i="8"/>
  <c r="C22" i="8"/>
  <c r="B22" i="8"/>
  <c r="G7" i="8"/>
  <c r="G6" i="8"/>
  <c r="C14" i="8"/>
  <c r="B14" i="8"/>
  <c r="C13" i="8"/>
  <c r="B13" i="8"/>
  <c r="B10" i="8"/>
  <c r="I7" i="12" l="1"/>
  <c r="I6" i="12"/>
  <c r="G7" i="11"/>
  <c r="G11" i="12"/>
  <c r="I11" i="12" s="1"/>
  <c r="C14" i="12"/>
  <c r="D14" i="12"/>
  <c r="C13" i="12"/>
  <c r="G9" i="12" s="1"/>
  <c r="I9" i="12" s="1"/>
  <c r="D13" i="8"/>
  <c r="D22" i="8"/>
  <c r="G11" i="8" s="1"/>
  <c r="G10" i="12" l="1"/>
  <c r="I10" i="12" s="1"/>
  <c r="I23" i="12" s="1"/>
  <c r="H22" i="11"/>
  <c r="I22" i="11" s="1"/>
  <c r="H21" i="11"/>
  <c r="I21" i="11" s="1"/>
  <c r="H20" i="11"/>
  <c r="I20" i="11" s="1"/>
  <c r="H19" i="11"/>
  <c r="I19" i="11" s="1"/>
  <c r="H18" i="11"/>
  <c r="I18" i="11" s="1"/>
  <c r="H17" i="11"/>
  <c r="I17" i="11" s="1"/>
  <c r="H16" i="11"/>
  <c r="I16" i="11" s="1"/>
  <c r="H15" i="11"/>
  <c r="I15" i="11" s="1"/>
  <c r="H14" i="11"/>
  <c r="I14" i="11" s="1"/>
  <c r="H13" i="11"/>
  <c r="I13" i="11" s="1"/>
  <c r="H12" i="11"/>
  <c r="I12" i="11" s="1"/>
  <c r="H11" i="11"/>
  <c r="I11" i="11" s="1"/>
  <c r="H10" i="11"/>
  <c r="I10" i="11" s="1"/>
  <c r="H9" i="11"/>
  <c r="I9" i="11" s="1"/>
  <c r="I8" i="11"/>
  <c r="H7" i="11"/>
  <c r="I7" i="11" s="1"/>
  <c r="H6" i="11"/>
  <c r="I6" i="11" s="1"/>
  <c r="I23" i="11" l="1"/>
  <c r="B35" i="9"/>
  <c r="D35" i="9" s="1"/>
  <c r="E35" i="9" s="1"/>
  <c r="D4" i="9"/>
  <c r="E4" i="9" s="1"/>
  <c r="D5" i="9"/>
  <c r="E5" i="9" s="1"/>
  <c r="D6" i="9"/>
  <c r="E6" i="9" s="1"/>
  <c r="D7" i="9"/>
  <c r="D8" i="9"/>
  <c r="E8" i="9" s="1"/>
  <c r="D9" i="9"/>
  <c r="E9" i="9" s="1"/>
  <c r="D10" i="9"/>
  <c r="E10" i="9" s="1"/>
  <c r="D11" i="9"/>
  <c r="E11" i="9" s="1"/>
  <c r="D12" i="9"/>
  <c r="E12" i="9" s="1"/>
  <c r="D13" i="9"/>
  <c r="E13" i="9" s="1"/>
  <c r="D14" i="9"/>
  <c r="E14" i="9" s="1"/>
  <c r="D15" i="9"/>
  <c r="E15" i="9" s="1"/>
  <c r="D16" i="9"/>
  <c r="E16" i="9" s="1"/>
  <c r="D17" i="9"/>
  <c r="E17" i="9" s="1"/>
  <c r="D18" i="9"/>
  <c r="E18" i="9" s="1"/>
  <c r="D19" i="9"/>
  <c r="E19" i="9" s="1"/>
  <c r="D20" i="9"/>
  <c r="E20" i="9" s="1"/>
  <c r="D22" i="9"/>
  <c r="E22" i="9" s="1"/>
  <c r="D23" i="9"/>
  <c r="E23" i="9" s="1"/>
  <c r="D24" i="9"/>
  <c r="E24" i="9" s="1"/>
  <c r="D25" i="9"/>
  <c r="D26" i="9"/>
  <c r="E26" i="9" s="1"/>
  <c r="D27" i="9"/>
  <c r="D28" i="9"/>
  <c r="E28" i="9" s="1"/>
  <c r="D29" i="9"/>
  <c r="E29" i="9" s="1"/>
  <c r="D30" i="9"/>
  <c r="D31" i="9"/>
  <c r="E31" i="9" s="1"/>
  <c r="D32" i="9"/>
  <c r="E32" i="9" s="1"/>
  <c r="D33" i="9"/>
  <c r="E33" i="9" s="1"/>
  <c r="D34" i="9"/>
  <c r="E34" i="9" s="1"/>
  <c r="D3" i="9"/>
  <c r="D14" i="6"/>
  <c r="D20" i="6"/>
  <c r="D15" i="6"/>
  <c r="C23" i="10"/>
  <c r="H9" i="8"/>
  <c r="H10" i="8"/>
  <c r="H11" i="8"/>
  <c r="I11" i="8" s="1"/>
  <c r="H12" i="8"/>
  <c r="I12" i="8" s="1"/>
  <c r="H13" i="8"/>
  <c r="I13" i="8" s="1"/>
  <c r="H14" i="8"/>
  <c r="I14" i="8" s="1"/>
  <c r="H15" i="8"/>
  <c r="I15" i="8" s="1"/>
  <c r="H16" i="8"/>
  <c r="I16" i="8" s="1"/>
  <c r="H17" i="8"/>
  <c r="I17" i="8" s="1"/>
  <c r="H18" i="8"/>
  <c r="I18" i="8" s="1"/>
  <c r="H19" i="8"/>
  <c r="I19" i="8" s="1"/>
  <c r="H20" i="8"/>
  <c r="I20" i="8" s="1"/>
  <c r="H21" i="8"/>
  <c r="I21" i="8" s="1"/>
  <c r="H22" i="8"/>
  <c r="I22" i="8" s="1"/>
  <c r="H8" i="8"/>
  <c r="I8" i="8" s="1"/>
  <c r="H7" i="8"/>
  <c r="I7" i="8" s="1"/>
  <c r="H6" i="8"/>
  <c r="E30" i="9" l="1"/>
  <c r="E25" i="9"/>
  <c r="E7" i="9"/>
  <c r="E3" i="9"/>
  <c r="E27" i="9"/>
  <c r="I6" i="8"/>
  <c r="I10" i="8"/>
  <c r="I9" i="8"/>
  <c r="E15" i="6"/>
  <c r="D16" i="6"/>
  <c r="E16" i="6" s="1"/>
  <c r="D17" i="6"/>
  <c r="E17" i="6" s="1"/>
  <c r="D18" i="6"/>
  <c r="E18" i="6" s="1"/>
  <c r="D19" i="6"/>
  <c r="E19" i="6" s="1"/>
  <c r="E20" i="6"/>
  <c r="D21" i="6"/>
  <c r="E21" i="6" s="1"/>
  <c r="D22" i="6"/>
  <c r="E22" i="6" s="1"/>
  <c r="D23" i="6"/>
  <c r="E23" i="6" s="1"/>
  <c r="D24" i="6"/>
  <c r="E24" i="6" s="1"/>
  <c r="D25" i="6"/>
  <c r="E25" i="6" s="1"/>
  <c r="D26" i="6"/>
  <c r="E26" i="6" s="1"/>
  <c r="D27" i="6"/>
  <c r="E27" i="6" s="1"/>
  <c r="I23" i="8" l="1"/>
  <c r="C23" i="7"/>
  <c r="C25" i="7" s="1"/>
  <c r="C26" i="7" s="1"/>
  <c r="C25" i="10" l="1"/>
  <c r="C26" i="10" s="1"/>
  <c r="E14" i="6"/>
  <c r="E28" i="6" s="1"/>
  <c r="E30" i="6" l="1"/>
  <c r="E31"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<sst xmlns="http://schemas.openxmlformats.org/spreadsheetml/2006/main" count="299" uniqueCount="138">
  <si>
    <t>NSW Department of Education</t>
  </si>
  <si>
    <t>Learning intention</t>
  </si>
  <si>
    <t>Success criteria</t>
  </si>
  <si>
    <t>Outcomes</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</si>
  <si>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</si>
  <si>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r>
      <t xml:space="preserve">The copyright material published in this resource is subject to the </t>
    </r>
    <r>
      <rPr>
        <i/>
        <sz val="11"/>
        <color theme="1"/>
        <rFont val="Arial"/>
        <family val="2"/>
      </rPr>
      <t>Copyright Act 1968</t>
    </r>
    <r>
      <rPr>
        <sz val="11"/>
        <color theme="1"/>
        <rFont val="Calibri"/>
        <family val="2"/>
        <scheme val="minor"/>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</si>
  <si>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</si>
  <si>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</si>
  <si>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</si>
  <si>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r>
      <t>·</t>
    </r>
    <r>
      <rPr>
        <sz val="7"/>
        <color theme="1"/>
        <rFont val="Times New Roman"/>
        <family val="1"/>
      </rPr>
      <t xml:space="preserve">                </t>
    </r>
    <r>
      <rPr>
        <sz val="11"/>
        <color theme="1"/>
        <rFont val="Calibri"/>
        <family val="2"/>
        <scheme val="minor"/>
      </rPr>
      <t>the NSW Department of Education logo, other logos and trademark-protected material</t>
    </r>
  </si>
  <si>
    <r>
      <t>·</t>
    </r>
    <r>
      <rPr>
        <sz val="7"/>
        <color theme="1"/>
        <rFont val="Times New Roman"/>
        <family val="1"/>
      </rPr>
      <t xml:space="preserve">                </t>
    </r>
    <r>
      <rPr>
        <sz val="11"/>
        <color theme="1"/>
        <rFont val="Calibri"/>
        <family val="2"/>
        <scheme val="minor"/>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</si>
  <si>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</si>
  <si>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</si>
  <si>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</si>
  <si>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Mathematics Standard 11-12 Syllabus © NSW Education Standards Authority (NESA) for and on behalf of the Crown in right of the State of New South Wales, 2022.</t>
  </si>
  <si>
    <t>Formulas with spreadsheets</t>
  </si>
  <si>
    <t>Item</t>
  </si>
  <si>
    <t xml:space="preserve">•  I can correctly enter formulas in a spreadsheet. </t>
  </si>
  <si>
    <t>Lucy's Landscaping - Invoice</t>
  </si>
  <si>
    <t>Lucy's Landscaping - Inventory list</t>
  </si>
  <si>
    <t>Lucy's Landscaping - Quotation</t>
  </si>
  <si>
    <t>Invoice #100</t>
  </si>
  <si>
    <t>Date: 30/10/2025</t>
  </si>
  <si>
    <t xml:space="preserve">For: </t>
  </si>
  <si>
    <t>Item description</t>
  </si>
  <si>
    <t>Subtotal</t>
  </si>
  <si>
    <t>GST Rate</t>
  </si>
  <si>
    <t>GST Amount</t>
  </si>
  <si>
    <t>Total amount payable</t>
  </si>
  <si>
    <t>Cost price ($)</t>
  </si>
  <si>
    <t>Sale price ($)</t>
  </si>
  <si>
    <t>Profit/Loss ($)</t>
  </si>
  <si>
    <t>Profit/Loss (%)</t>
  </si>
  <si>
    <t>Note: measurements given in order of width, height &amp; length</t>
  </si>
  <si>
    <t>Vertical garden mesh grid (90 cm x 50 cm)</t>
  </si>
  <si>
    <t>Potting mix - all purpose 25 L</t>
  </si>
  <si>
    <t>Potting mix - herbs and vegetables 25 L</t>
  </si>
  <si>
    <t>Vertical garden herb planter (300 mm x 110 mm x 185 mm) with hooks</t>
  </si>
  <si>
    <t>Vertical garden planter box - standard (490 mm x 160 mm x 260 mm) with hooks</t>
  </si>
  <si>
    <t>Vertical garden planter box - slim (220 mm x 150mm x 190 mm) with hooks</t>
  </si>
  <si>
    <t>Irrigation tube (4 mm x 10 m)</t>
  </si>
  <si>
    <t>Irrigation drip sprays - pack of 10</t>
  </si>
  <si>
    <t>Irrigation tap connector</t>
  </si>
  <si>
    <t>Plastic garden edging (75 mm x 10 m)</t>
  </si>
  <si>
    <t>Concrete garden edging (900 mm x 90 mm x 150 mm)</t>
  </si>
  <si>
    <t>Black garden post (60 cm)</t>
  </si>
  <si>
    <t>Treated pine sleeper (200 mm x 75 mm) 1.8 m length</t>
  </si>
  <si>
    <t>Treated pine sleeper (200 mm x 75 mm) 1.2 m length</t>
  </si>
  <si>
    <t>Compost soil (per cubic metre)</t>
  </si>
  <si>
    <t>Vegi mix soil (per cubic metre)</t>
  </si>
  <si>
    <t>Mulch (per cubic metre)</t>
  </si>
  <si>
    <t>Top dressing soil (lawns - per cubic metre)</t>
  </si>
  <si>
    <t>Range of herb and vegetable seeds</t>
  </si>
  <si>
    <t>Range of flower seeds</t>
  </si>
  <si>
    <t>Flowering shrubs</t>
  </si>
  <si>
    <t>Large flowering plants</t>
  </si>
  <si>
    <t>Roses</t>
  </si>
  <si>
    <t xml:space="preserve">Irrigation tube connectors (4 mm) </t>
  </si>
  <si>
    <t>Range of herb and vegetable seedlings</t>
  </si>
  <si>
    <t>Quantity</t>
  </si>
  <si>
    <t>Unit Price</t>
  </si>
  <si>
    <t>Total price</t>
  </si>
  <si>
    <t>Colourful annuals (e.g., pansies, petunias, marigolds)</t>
  </si>
  <si>
    <t>Vertical plant wall &amp; pot plants</t>
  </si>
  <si>
    <t>Chelsea Green</t>
  </si>
  <si>
    <t>Lawson street, Byron Bay, NSW, 2481</t>
  </si>
  <si>
    <t>0404 888 888</t>
  </si>
  <si>
    <r>
      <t xml:space="preserve">42 Rosebank Road
Rosebank, NSW, 2480
Phone: 0400 333 333
</t>
    </r>
    <r>
      <rPr>
        <b/>
        <sz val="12"/>
        <color rgb="FF495054"/>
        <rFont val="Arial"/>
        <family val="2"/>
      </rPr>
      <t>ABN: 88 123 456 789</t>
    </r>
  </si>
  <si>
    <t>Client:</t>
  </si>
  <si>
    <t>Plant pot round - pottery assorted colours (250 mm diameter, 230 mm height)</t>
  </si>
  <si>
    <t>Plant pot round - pottery assorted colours (320 mm diameter, 360 mm height)</t>
  </si>
  <si>
    <t>Plant pot round - lightweight fibreglass neutral tones (540 mm diameter, 540 mm height)</t>
  </si>
  <si>
    <t>Plant pot rectangular - pottery black or white (350 mm x 440 mm x 950 mm)</t>
  </si>
  <si>
    <t>Quote #150</t>
  </si>
  <si>
    <t>Date: 04/11/2025</t>
  </si>
  <si>
    <t>Rohan Brown</t>
  </si>
  <si>
    <t>Booyong Road, Clunes, NSW, 2480</t>
  </si>
  <si>
    <t>0404 777 888</t>
  </si>
  <si>
    <t>Description</t>
  </si>
  <si>
    <t>Quote for:</t>
  </si>
  <si>
    <t>Quote #151</t>
  </si>
  <si>
    <t>Iris Smith</t>
  </si>
  <si>
    <t>Dalley Street, Lismore, NSW, 2480</t>
  </si>
  <si>
    <t>0404 111 999</t>
  </si>
  <si>
    <t>Garden beds</t>
  </si>
  <si>
    <t>Standard landscaping hourly rate</t>
  </si>
  <si>
    <t>Specialised landscaping hourly rate</t>
  </si>
  <si>
    <t>Labour rates</t>
  </si>
  <si>
    <t>Measurements</t>
  </si>
  <si>
    <t>Garden bed 1</t>
  </si>
  <si>
    <t>Garden bed 2</t>
  </si>
  <si>
    <t>Garden bed 3</t>
  </si>
  <si>
    <t>Lucy's Landscaping - quote calculations</t>
  </si>
  <si>
    <t>Sandy top soil (new lawns - per cubic metre)</t>
  </si>
  <si>
    <t>Number of sleepers</t>
  </si>
  <si>
    <t>Soil</t>
  </si>
  <si>
    <t>Costings</t>
  </si>
  <si>
    <t>Length of garden edging</t>
  </si>
  <si>
    <t>Width (m)</t>
  </si>
  <si>
    <t>Height (m)</t>
  </si>
  <si>
    <t>Length (m)</t>
  </si>
  <si>
    <t>Perimeter (m)</t>
  </si>
  <si>
    <t>Mulch (0.3 m layer)</t>
  </si>
  <si>
    <t>Note: transfer the subtotal amount to the total price on the quote sheet</t>
  </si>
  <si>
    <r>
      <t>Base area(m</t>
    </r>
    <r>
      <rPr>
        <b/>
        <vertAlign val="superscript"/>
        <sz val="11"/>
        <color theme="0"/>
        <rFont val="Arial"/>
        <family val="2"/>
      </rPr>
      <t>2</t>
    </r>
    <r>
      <rPr>
        <b/>
        <sz val="11"/>
        <color theme="0"/>
        <rFont val="Arial"/>
        <family val="2"/>
      </rPr>
      <t>)</t>
    </r>
    <r>
      <rPr>
        <b/>
        <vertAlign val="superscript"/>
        <sz val="11"/>
        <color theme="0"/>
        <rFont val="Arial"/>
        <family val="2"/>
      </rPr>
      <t xml:space="preserve"> </t>
    </r>
  </si>
  <si>
    <r>
      <t>Volume (m</t>
    </r>
    <r>
      <rPr>
        <b/>
        <vertAlign val="superscript"/>
        <sz val="11"/>
        <color theme="0"/>
        <rFont val="Arial"/>
        <family val="2"/>
      </rPr>
      <t>3</t>
    </r>
    <r>
      <rPr>
        <b/>
        <sz val="11"/>
        <color theme="0"/>
        <rFont val="Arial"/>
        <family val="2"/>
      </rPr>
      <t>)</t>
    </r>
  </si>
  <si>
    <r>
      <t>Number of plants (5 per m</t>
    </r>
    <r>
      <rPr>
        <b/>
        <vertAlign val="superscript"/>
        <sz val="11"/>
        <color theme="0"/>
        <rFont val="Arial"/>
        <family val="2"/>
      </rPr>
      <t>2</t>
    </r>
    <r>
      <rPr>
        <b/>
        <sz val="11"/>
        <color theme="0"/>
        <rFont val="Arial"/>
        <family val="2"/>
      </rPr>
      <t xml:space="preserve">) </t>
    </r>
  </si>
  <si>
    <t>Raised vegetable and herb gardens</t>
  </si>
  <si>
    <t>Provide 3 raised vegetable gardens out of wooden sleepers, soil, mulch, assorted plants and herbs (including labour).</t>
  </si>
  <si>
    <t>Overall profit and loss for the invoice calculation</t>
  </si>
  <si>
    <t>30%  increase calculation. Impact on profit/loss</t>
  </si>
  <si>
    <r>
      <t>Number of plants (6 per m</t>
    </r>
    <r>
      <rPr>
        <b/>
        <vertAlign val="superscript"/>
        <sz val="11"/>
        <color theme="0"/>
        <rFont val="Arial"/>
        <family val="2"/>
      </rPr>
      <t>2</t>
    </r>
    <r>
      <rPr>
        <b/>
        <sz val="11"/>
        <color theme="0"/>
        <rFont val="Arial"/>
        <family val="2"/>
      </rPr>
      <t xml:space="preserve">) </t>
    </r>
  </si>
  <si>
    <t>Note: this is the value for Quote 1a</t>
  </si>
  <si>
    <t>Provide 2 garden beds with plastic garden edging, soil, mulch, and a variety of shrubs, large flowering plants and colourful annuals (including labour).</t>
  </si>
  <si>
    <t>Total number of plants</t>
  </si>
  <si>
    <t>Annuals</t>
  </si>
  <si>
    <t>Mulch price increase (per cubic metre)</t>
  </si>
  <si>
    <t>Garden maintenance hourly rate</t>
  </si>
  <si>
    <r>
      <t>Surface area to be stained (m</t>
    </r>
    <r>
      <rPr>
        <b/>
        <vertAlign val="superscript"/>
        <sz val="11"/>
        <color theme="1"/>
        <rFont val="Arial"/>
        <family val="2"/>
      </rPr>
      <t>2</t>
    </r>
    <r>
      <rPr>
        <b/>
        <sz val="11"/>
        <color theme="1"/>
        <rFont val="Arial"/>
        <family val="2"/>
      </rPr>
      <t>)</t>
    </r>
  </si>
  <si>
    <t>Blanket Box Measurements</t>
  </si>
  <si>
    <r>
      <t>Stain coverage area (m</t>
    </r>
    <r>
      <rPr>
        <b/>
        <vertAlign val="superscript"/>
        <sz val="11"/>
        <color theme="1"/>
        <rFont val="Arial"/>
        <family val="2"/>
      </rPr>
      <t>2</t>
    </r>
    <r>
      <rPr>
        <b/>
        <sz val="11"/>
        <color theme="1"/>
        <rFont val="Arial"/>
        <family val="2"/>
      </rPr>
      <t>/L)</t>
    </r>
  </si>
  <si>
    <t>Litres of stain needed</t>
  </si>
  <si>
    <t>•  I can choose and use measurement formulas in a spreadsheet.</t>
  </si>
  <si>
    <t>•  I can use a spreadsheet to investigate the impact of changes.</t>
  </si>
  <si>
    <t>•  I can justify decisions using the information and calculations from a spreadsheet.</t>
  </si>
  <si>
    <t xml:space="preserve">• To be able to utilise a spreadsheet to make informed decisions. </t>
  </si>
  <si>
    <t>•  I can use a spreadsheet to calculate GST, VAT, profit and loss.</t>
  </si>
  <si>
    <t>Increase of mulch price from scenario</t>
  </si>
  <si>
    <t>• To be able to utilise formulas and complete calculations in a spreadsheet.</t>
  </si>
  <si>
    <t>© State of New South Wales (Department of Education), 2026</t>
  </si>
  <si>
    <t>Attribution should be given to © State of New South Wales (Department of Education), 2026.</t>
  </si>
  <si>
    <t>© NSW Department of Education, 2026</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</si>
  <si>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</si>
  <si>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financial problems involving budgeting and purchasing </t>
    </r>
    <r>
      <rPr>
        <b/>
        <sz val="12"/>
        <rFont val="Arial"/>
        <family val="2"/>
      </rPr>
      <t>MST-11-04</t>
    </r>
  </si>
  <si>
    <r>
      <t xml:space="preserve">• solves problems involving measurement in practical contexts </t>
    </r>
    <r>
      <rPr>
        <b/>
        <sz val="12"/>
        <rFont val="Arial"/>
        <family val="2"/>
      </rPr>
      <t>MST-11-05</t>
    </r>
  </si>
  <si>
    <r>
      <t xml:space="preserve">• selects and applies algebraic techniques to solve problems involving equations and formulas  </t>
    </r>
    <r>
      <rPr>
        <b/>
        <sz val="12"/>
        <rFont val="Arial"/>
        <family val="2"/>
      </rPr>
      <t>MST-11-01</t>
    </r>
  </si>
  <si>
    <t>Please refer to the NESA Copyright Disclaimer for more information nsw.gov.au/education-and-training/nesa/copyright.</t>
  </si>
  <si>
    <t>NESA holds the only official and up-to-date versions of the NSW Curriculum and syllabus documents. Please visit the NSW Education Standards Authority (NESA) website nsw.gov.au/education-and-training/nesa and the NSW Curriculum website curriculum.nsw.edu.au.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</si>
</sst>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lt;=9999999]###\-####;\(###\)\ ###\-####"/>
    <numFmt numFmtId="165" formatCode="_-[$$-C09]* #,##0.00_-;\-[$$-C09]* #,##0.00_-;_-[$$-C09]* &quot;-&quot;??_-;_-@_-"/>
    <numFmt numFmtId="166" formatCode="0.0"/>
  </numFmts>
  <fonts count="27"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11"/>
      <color theme="3"/>
      <name val="Calibri Light"/>
      <family val="2"/>
      <scheme val="major"/>
    </font>
    <font>
      <b/>
      <sz val="16"/>
      <color rgb="FF495054"/>
      <name val="Arial"/>
      <family val="2"/>
    </font>
    <font>
      <b/>
      <sz val="11"/>
      <name val="Arial"/>
      <family val="2"/>
    </font>
    <font>
      <b/>
      <sz val="12"/>
      <color rgb="FF495054"/>
      <name val="Arial"/>
      <family val="2"/>
    </font>
    <font>
      <b/>
      <sz val="11"/>
      <color theme="0"/>
      <name val="Arial"/>
      <family val="2"/>
    </font>
    <font>
      <b/>
      <vertAlign val="superscript"/>
      <sz val="11"/>
      <color theme="0"/>
      <name val="Arial"/>
      <family val="2"/>
    </font>
    <font>
      <b/>
      <vertAlign val="superscript"/>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rgb="FFFFB8C1"/>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right style="thin">
        <color rgb="FF302D6D"/>
      </right>
      <top/>
      <bottom/>
      <diagonal/>
    </border>
    <border>
      <left/>
      <right/>
      <top/>
      <bottom style="thin">
        <color rgb="FF000000"/>
      </bottom>
      <diagonal/>
    </border>
    <border>
      <left style="thin">
        <color rgb="FF000000"/>
      </left>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medium">
        <color rgb="FF302D6D"/>
      </left>
      <right style="medium">
        <color rgb="FF302D6D"/>
      </right>
      <top style="medium">
        <color rgb="FF302D6D"/>
      </top>
      <bottom style="medium">
        <color rgb="FF302D6D"/>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xf numFmtId="164" fontId="20" fillId="0" borderId="0" applyFill="0" applyBorder="0">
      <alignment horizontal="left" vertical="top" wrapText="1"/>
    </xf>
    <xf numFmtId="44" fontId="6" fillId="0" borderId="0" applyFont="0" applyFill="0" applyBorder="0" applyAlignment="0" applyProtection="0"/>
    <xf numFmtId="9" fontId="6" fillId="0" borderId="0" applyFont="0" applyFill="0" applyBorder="0" applyAlignment="0" applyProtection="0"/>
  </cellStyleXfs>
  <cellXfs count="99">
    <xf numFmtId="0" fontId="0" fillId="0" borderId="0" xfId="0"/>
    <xf numFmtId="0" fontId="18"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4" fillId="4" borderId="2" xfId="0" applyFont="1" applyFill="1" applyBorder="1" applyAlignment="1">
      <alignment vertical="center" wrapText="1"/>
    </xf>
    <xf numFmtId="0" fontId="4" fillId="4" borderId="0" xfId="0" applyFont="1" applyFill="1" applyAlignment="1">
      <alignment horizontal="left" vertical="center" wrapText="1" indent="1"/>
    </xf>
    <xf numFmtId="0" fontId="5" fillId="3" borderId="3" xfId="0" applyFont="1" applyFill="1" applyBorder="1" applyAlignment="1">
      <alignment horizontal="left" vertical="center" wrapText="1" indent="1"/>
    </xf>
    <xf numFmtId="0" fontId="4" fillId="0" borderId="0" xfId="0" applyFont="1" applyAlignment="1">
      <alignment horizontal="left" vertical="center" wrapText="1" indent="1"/>
    </xf>
    <xf numFmtId="0" fontId="4" fillId="5" borderId="0" xfId="0" applyFont="1" applyFill="1" applyAlignment="1">
      <alignment horizontal="left" vertical="center" wrapText="1" indent="1"/>
    </xf>
    <xf numFmtId="0" fontId="4" fillId="6" borderId="0" xfId="0" applyFont="1" applyFill="1" applyAlignment="1">
      <alignment horizontal="left" vertical="center" wrapText="1" indent="1"/>
    </xf>
    <xf numFmtId="0" fontId="4" fillId="0" borderId="0" xfId="0" applyFont="1"/>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1" fillId="2" borderId="0" xfId="3"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2" borderId="0" xfId="2" applyFont="1" applyFill="1" applyAlignment="1">
      <alignment vertical="center" wrapText="1"/>
    </xf>
    <xf numFmtId="0" fontId="12"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5" applyFont="1" applyFill="1" applyAlignment="1">
      <alignment horizontal="left" vertical="center" indent="2"/>
    </xf>
    <xf numFmtId="0" fontId="19" fillId="0" borderId="0" xfId="0" applyFont="1" applyAlignment="1">
      <alignment horizontal="left" vertical="center" indent="1"/>
    </xf>
    <xf numFmtId="0" fontId="1" fillId="4" borderId="5" xfId="1" applyFill="1" applyBorder="1" applyAlignment="1">
      <alignment horizontal="left" vertical="center" wrapText="1" indent="1"/>
    </xf>
    <xf numFmtId="0" fontId="16" fillId="4" borderId="0" xfId="5" applyFont="1" applyFill="1" applyAlignment="1">
      <alignment horizontal="left" vertical="center" wrapText="1" indent="2"/>
    </xf>
    <xf numFmtId="0" fontId="16" fillId="0" borderId="0" xfId="5" applyFont="1" applyAlignment="1">
      <alignment horizontal="left" vertical="center" indent="2"/>
    </xf>
    <xf numFmtId="0" fontId="4" fillId="4" borderId="0" xfId="0" applyFont="1" applyFill="1" applyAlignment="1">
      <alignment horizontal="center" vertical="center" wrapText="1"/>
    </xf>
    <xf numFmtId="0" fontId="4" fillId="4" borderId="0" xfId="0" applyFont="1" applyFill="1" applyAlignment="1">
      <alignment vertical="center" wrapText="1"/>
    </xf>
    <xf numFmtId="0" fontId="5" fillId="0" borderId="0" xfId="0" applyFont="1" applyAlignment="1">
      <alignment horizontal="left" vertical="center" wrapText="1" indent="1"/>
    </xf>
    <xf numFmtId="0" fontId="5" fillId="6" borderId="0" xfId="0" applyFont="1" applyFill="1" applyAlignment="1">
      <alignment horizontal="left" vertical="center" wrapText="1" indent="1"/>
    </xf>
    <xf numFmtId="0" fontId="21" fillId="6" borderId="0" xfId="0" applyFont="1" applyFill="1" applyAlignment="1">
      <alignment horizontal="left" vertical="center" wrapText="1" indent="1"/>
    </xf>
    <xf numFmtId="0" fontId="4" fillId="6" borderId="0" xfId="0" applyFont="1" applyFill="1"/>
    <xf numFmtId="0" fontId="22" fillId="8" borderId="0" xfId="0" applyFont="1" applyFill="1" applyAlignment="1">
      <alignment horizontal="left" vertical="center" wrapText="1" indent="1"/>
    </xf>
    <xf numFmtId="0" fontId="4" fillId="9" borderId="0" xfId="0" applyFont="1" applyFill="1" applyAlignment="1">
      <alignment horizontal="left" vertical="center" wrapText="1" indent="1"/>
    </xf>
    <xf numFmtId="0" fontId="4" fillId="9" borderId="6" xfId="0" applyFont="1" applyFill="1" applyBorder="1" applyAlignment="1">
      <alignment horizontal="left" vertical="center" wrapText="1" indent="1"/>
    </xf>
    <xf numFmtId="0" fontId="4" fillId="9" borderId="8" xfId="0" applyFont="1" applyFill="1" applyBorder="1" applyAlignment="1">
      <alignment horizontal="left" vertical="center" wrapText="1" indent="1"/>
    </xf>
    <xf numFmtId="0" fontId="4" fillId="9" borderId="0" xfId="0" applyFont="1" applyFill="1" applyAlignment="1">
      <alignment horizontal="right" vertical="center" wrapText="1" indent="1"/>
    </xf>
    <xf numFmtId="0" fontId="8" fillId="9" borderId="0" xfId="0" applyFont="1" applyFill="1" applyAlignment="1">
      <alignment horizontal="right" vertical="center" wrapText="1" indent="1"/>
    </xf>
    <xf numFmtId="0" fontId="4" fillId="8" borderId="0" xfId="0" applyFont="1" applyFill="1" applyAlignment="1">
      <alignment horizontal="left" vertical="center" wrapText="1" indent="1"/>
    </xf>
    <xf numFmtId="2" fontId="4" fillId="4" borderId="0" xfId="9" applyNumberFormat="1" applyFont="1" applyFill="1" applyAlignment="1">
      <alignment horizontal="center"/>
    </xf>
    <xf numFmtId="2" fontId="4" fillId="4" borderId="0" xfId="0" applyNumberFormat="1" applyFont="1" applyFill="1" applyAlignment="1">
      <alignment horizontal="center" vertical="center" wrapText="1"/>
    </xf>
    <xf numFmtId="0" fontId="4" fillId="9" borderId="10" xfId="0" applyFont="1" applyFill="1" applyBorder="1" applyAlignment="1">
      <alignment horizontal="left" vertical="center" wrapText="1" indent="1"/>
    </xf>
    <xf numFmtId="0" fontId="4" fillId="9" borderId="9" xfId="0" applyFont="1" applyFill="1" applyBorder="1" applyAlignment="1">
      <alignment horizontal="left" vertical="center" wrapText="1" indent="1"/>
    </xf>
    <xf numFmtId="44" fontId="4" fillId="9" borderId="10" xfId="9" applyFont="1" applyFill="1" applyBorder="1" applyAlignment="1">
      <alignment horizontal="left" vertical="center" wrapText="1" indent="1"/>
    </xf>
    <xf numFmtId="44" fontId="4" fillId="9" borderId="9" xfId="9" applyFont="1" applyFill="1" applyBorder="1" applyAlignment="1">
      <alignment horizontal="left" vertical="center" wrapText="1" indent="1"/>
    </xf>
    <xf numFmtId="44" fontId="4" fillId="9" borderId="0" xfId="9" applyFont="1" applyFill="1" applyAlignment="1">
      <alignment horizontal="left" vertical="center" wrapText="1" indent="1"/>
    </xf>
    <xf numFmtId="44" fontId="4" fillId="9" borderId="7" xfId="9" applyFont="1" applyFill="1" applyBorder="1" applyAlignment="1">
      <alignment horizontal="left" vertical="center" wrapText="1" indent="1"/>
    </xf>
    <xf numFmtId="0" fontId="8" fillId="6" borderId="0" xfId="0" applyFont="1" applyFill="1" applyAlignment="1">
      <alignment horizontal="left" vertical="top" wrapText="1" indent="1"/>
    </xf>
    <xf numFmtId="0" fontId="4" fillId="6" borderId="0" xfId="0" applyFont="1" applyFill="1" applyAlignment="1">
      <alignment horizontal="left" vertical="top" wrapText="1" indent="1"/>
    </xf>
    <xf numFmtId="44" fontId="4" fillId="5" borderId="0" xfId="9" applyFont="1" applyFill="1" applyAlignment="1">
      <alignment horizontal="left" vertical="center" wrapText="1" indent="1"/>
    </xf>
    <xf numFmtId="9" fontId="4" fillId="5" borderId="0" xfId="0" applyNumberFormat="1" applyFont="1" applyFill="1" applyAlignment="1">
      <alignment horizontal="right" vertical="center" wrapText="1" indent="1"/>
    </xf>
    <xf numFmtId="165" fontId="4" fillId="9" borderId="0" xfId="9" applyNumberFormat="1" applyFont="1" applyFill="1" applyAlignment="1">
      <alignment horizontal="left" vertical="center" wrapText="1" indent="1"/>
    </xf>
    <xf numFmtId="2" fontId="4" fillId="5" borderId="0" xfId="0" applyNumberFormat="1" applyFont="1" applyFill="1" applyAlignment="1">
      <alignment horizontal="center"/>
    </xf>
    <xf numFmtId="0" fontId="8" fillId="6" borderId="0" xfId="0" applyFont="1" applyFill="1" applyAlignment="1">
      <alignment horizontal="left" vertical="center" wrapText="1" indent="1"/>
    </xf>
    <xf numFmtId="0" fontId="8" fillId="4" borderId="0" xfId="0" applyFont="1" applyFill="1" applyAlignment="1">
      <alignment horizontal="left" vertical="center" wrapText="1" inden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44" fontId="4" fillId="7" borderId="0" xfId="9" applyFont="1" applyFill="1" applyAlignment="1">
      <alignment horizontal="left" vertical="center" wrapText="1" indent="1"/>
    </xf>
    <xf numFmtId="0" fontId="24" fillId="3" borderId="0" xfId="0" applyFont="1" applyFill="1" applyAlignment="1">
      <alignment horizontal="left" vertical="center" wrapText="1" indent="1"/>
    </xf>
    <xf numFmtId="0" fontId="24" fillId="3" borderId="0" xfId="0" applyFont="1" applyFill="1"/>
    <xf numFmtId="0" fontId="4" fillId="5" borderId="11"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3" borderId="0" xfId="0" applyFont="1" applyFill="1"/>
    <xf numFmtId="165" fontId="4" fillId="5" borderId="0" xfId="9" applyNumberFormat="1" applyFont="1" applyFill="1" applyAlignment="1">
      <alignment horizontal="left" vertical="center" wrapText="1" indent="1"/>
    </xf>
    <xf numFmtId="44" fontId="4" fillId="4" borderId="0" xfId="9" applyFont="1" applyFill="1" applyAlignment="1">
      <alignment horizontal="left" vertical="center" wrapText="1" indent="1"/>
    </xf>
    <xf numFmtId="9" fontId="4" fillId="4" borderId="0" xfId="0" applyNumberFormat="1" applyFont="1" applyFill="1" applyAlignment="1">
      <alignment horizontal="right" vertical="center" wrapText="1" indent="1"/>
    </xf>
    <xf numFmtId="2" fontId="4" fillId="5" borderId="0" xfId="10" applyNumberFormat="1" applyFont="1" applyFill="1" applyAlignment="1">
      <alignment horizontal="center"/>
    </xf>
    <xf numFmtId="1" fontId="4" fillId="5" borderId="11" xfId="0" applyNumberFormat="1" applyFont="1" applyFill="1" applyBorder="1" applyAlignment="1">
      <alignment horizontal="left" vertical="center" wrapText="1" indent="1"/>
    </xf>
    <xf numFmtId="166" fontId="4" fillId="5" borderId="10" xfId="0" applyNumberFormat="1" applyFont="1" applyFill="1" applyBorder="1" applyAlignment="1">
      <alignment horizontal="left" vertical="center" wrapText="1" indent="1"/>
    </xf>
    <xf numFmtId="1" fontId="4" fillId="5" borderId="10" xfId="0" applyNumberFormat="1" applyFont="1" applyFill="1" applyBorder="1" applyAlignment="1">
      <alignment horizontal="left" vertical="center" wrapText="1" indent="1"/>
    </xf>
    <xf numFmtId="1" fontId="4" fillId="6" borderId="0" xfId="0" applyNumberFormat="1" applyFont="1" applyFill="1" applyAlignment="1">
      <alignment horizontal="left" vertical="center" wrapText="1" indent="1"/>
    </xf>
    <xf numFmtId="0" fontId="4" fillId="7" borderId="0" xfId="0" applyFont="1" applyFill="1" applyAlignment="1">
      <alignment horizontal="left" vertical="center" wrapText="1" indent="1"/>
    </xf>
    <xf numFmtId="2" fontId="4" fillId="7" borderId="0" xfId="0" applyNumberFormat="1" applyFont="1" applyFill="1" applyAlignment="1">
      <alignment horizontal="center" vertical="center" wrapText="1"/>
    </xf>
    <xf numFmtId="2" fontId="4" fillId="7" borderId="0" xfId="0" applyNumberFormat="1" applyFont="1" applyFill="1" applyAlignment="1">
      <alignment horizontal="center"/>
    </xf>
    <xf numFmtId="2" fontId="4" fillId="7" borderId="0" xfId="10" applyNumberFormat="1" applyFont="1" applyFill="1" applyAlignment="1">
      <alignment horizontal="center"/>
    </xf>
    <xf numFmtId="2" fontId="4" fillId="4" borderId="0" xfId="0" applyNumberFormat="1" applyFont="1" applyFill="1" applyAlignment="1">
      <alignment horizontal="center"/>
    </xf>
    <xf numFmtId="2" fontId="4" fillId="4" borderId="0" xfId="10" applyNumberFormat="1" applyFont="1" applyFill="1" applyAlignment="1">
      <alignment horizontal="center"/>
    </xf>
    <xf numFmtId="44" fontId="4" fillId="0" borderId="11" xfId="9" applyFont="1" applyFill="1" applyBorder="1" applyAlignment="1">
      <alignment horizontal="left" vertical="center" wrapText="1" indent="1"/>
    </xf>
    <xf numFmtId="9" fontId="4" fillId="4" borderId="11" xfId="0" applyNumberFormat="1" applyFont="1" applyFill="1" applyBorder="1" applyAlignment="1">
      <alignment horizontal="right" vertical="center" wrapText="1" indent="1"/>
    </xf>
    <xf numFmtId="44" fontId="4" fillId="0" borderId="0" xfId="9" applyFont="1" applyFill="1" applyBorder="1" applyAlignment="1">
      <alignment horizontal="left" vertical="center" wrapText="1" indent="1"/>
    </xf>
    <xf numFmtId="0" fontId="22" fillId="0" borderId="0" xfId="0" applyFont="1" applyAlignment="1">
      <alignment horizontal="left" vertical="center" wrapText="1" indent="1"/>
    </xf>
    <xf numFmtId="0" fontId="8" fillId="0" borderId="0" xfId="0" applyFont="1" applyAlignment="1">
      <alignment horizontal="right" vertical="center" wrapText="1" indent="1"/>
    </xf>
    <xf numFmtId="0" fontId="4" fillId="0" borderId="0" xfId="0" applyFont="1" applyAlignment="1">
      <alignment horizontal="right" vertical="center" wrapText="1" indent="1"/>
    </xf>
    <xf numFmtId="9" fontId="4" fillId="0" borderId="0" xfId="0" applyNumberFormat="1" applyFont="1" applyAlignment="1">
      <alignment horizontal="right" vertical="center" wrapText="1" indent="1"/>
    </xf>
    <xf numFmtId="166" fontId="4" fillId="0" borderId="0" xfId="9" applyNumberFormat="1" applyFont="1" applyFill="1" applyBorder="1" applyAlignment="1">
      <alignment horizontal="left" vertical="center" wrapText="1" indent="1"/>
    </xf>
    <xf numFmtId="0" fontId="4" fillId="0" borderId="11" xfId="0" applyFont="1" applyBorder="1" applyAlignment="1">
      <alignment horizontal="left" vertical="center" wrapText="1" indent="1"/>
    </xf>
    <xf numFmtId="0" fontId="22" fillId="0" borderId="11" xfId="0" applyFont="1" applyBorder="1" applyAlignment="1">
      <alignment horizontal="left" vertical="center" wrapText="1" indent="1"/>
    </xf>
    <xf numFmtId="0" fontId="8" fillId="0" borderId="11" xfId="0" applyFont="1" applyBorder="1" applyAlignment="1">
      <alignment horizontal="left" vertical="center" wrapText="1" indent="1"/>
    </xf>
    <xf numFmtId="166" fontId="4" fillId="0" borderId="11" xfId="0" applyNumberFormat="1" applyFont="1" applyBorder="1" applyAlignment="1">
      <alignment horizontal="left" vertical="center" wrapText="1" indent="1"/>
    </xf>
    <xf numFmtId="165" fontId="4" fillId="9" borderId="10" xfId="9" applyNumberFormat="1" applyFont="1" applyFill="1" applyBorder="1" applyAlignment="1">
      <alignment horizontal="left" vertical="center" wrapText="1" indent="1"/>
    </xf>
    <xf numFmtId="0" fontId="1" fillId="5" borderId="0" xfId="1" applyFill="1" applyAlignment="1">
      <alignment horizontal="left" vertical="center" wrapText="1" indent="1"/>
    </xf>
    <xf numFmtId="0" fontId="4" fillId="4" borderId="0" xfId="0" applyFont="1" applyFill="1" applyAlignment="1">
      <alignment horizontal="center" vertical="center" wrapText="1"/>
    </xf>
    <xf numFmtId="0" fontId="4" fillId="4" borderId="2" xfId="0" applyFont="1" applyFill="1" applyBorder="1" applyAlignment="1">
      <alignment horizontal="center" vertical="center" wrapText="1"/>
    </xf>
  </cellXfs>
  <cellStyles count="11">
    <cellStyle name="Currency" xfId="9" builtinId="4"/>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 name="Percent" xfId="10" builtinId="5"/>
    <cellStyle name="Phone" xfId="8" xr:uid="{39353F05-2CC1-4264-B356-E6766429630E}"/>
  </cellStyles>
  <dxfs count="5">
    <dxf>
      <font>
        <b val="0"/>
        <i val="0"/>
        <color theme="1"/>
      </font>
      <fill>
        <patternFill patternType="solid">
          <fgColor theme="4" tint="0.79995117038483843"/>
          <bgColor theme="4" tint="0.79998168889431442"/>
        </patternFill>
      </fill>
    </dxf>
    <dxf>
      <font>
        <b/>
        <i val="0"/>
        <color theme="1"/>
      </font>
    </dxf>
    <dxf>
      <font>
        <b/>
        <i val="0"/>
        <color theme="1"/>
      </font>
      <fill>
        <patternFill patternType="none">
          <bgColor auto="1"/>
        </patternFill>
      </fill>
      <border>
        <left/>
        <right/>
        <top style="medium">
          <color theme="4" tint="-0.499984740745262"/>
        </top>
        <bottom style="medium">
          <color theme="4" tint="-0.499984740745262"/>
        </bottom>
        <vertical style="thin">
          <color theme="4" tint="-0.499984740745262"/>
        </vertical>
        <horizontal style="thin">
          <color theme="4" tint="-0.499984740745262"/>
        </horizontal>
      </border>
    </dxf>
    <dxf>
      <font>
        <color auto="1"/>
      </font>
      <fill>
        <patternFill>
          <bgColor theme="4"/>
        </patternFill>
      </fill>
      <border>
        <left/>
        <right/>
        <top style="medium">
          <color theme="4" tint="-0.499984740745262"/>
        </top>
        <bottom style="medium">
          <color theme="4" tint="-0.499984740745262"/>
        </bottom>
        <vertical/>
        <horizontal/>
      </border>
    </dxf>
    <dxf>
      <font>
        <b val="0"/>
        <i val="0"/>
        <color theme="5"/>
      </font>
      <border>
        <left/>
        <right/>
        <top style="medium">
          <color theme="4" tint="-0.499984740745262"/>
        </top>
        <bottom style="medium">
          <color theme="4" tint="-0.499984740745262"/>
        </bottom>
        <vertical/>
        <horizontal/>
      </border>
    </dxf>
  </dxfs>
  <tableStyles count="1" defaultTableStyle="TableStyleMedium2" defaultPivotStyle="PivotStyleLight16">
    <tableStyle name="Invoice with Sales Tax" pivot="0" count="5" xr9:uid="{13D10685-2794-4765-889E-89D13AFA5B4B}">
      <tableStyleElement type="wholeTable" dxfId="4"/>
      <tableStyleElement type="headerRow" dxfId="3"/>
      <tableStyleElement type="totalRow" dxfId="2"/>
      <tableStyleElement type="lastColumn" dxfId="1"/>
      <tableStyleElement type="firstRowStripe" dxfId="0"/>
    </tableStyle>
  </tableStyles>
  <colors>
    <mruColors>
      <color rgb="FFEBEBEB"/>
      <color rgb="FFFFB8C1"/>
      <color rgb="FFD7153A"/>
      <color rgb="FFCBEDFD"/>
      <color rgb="FF002664"/>
      <color rgb="FFFFE6EA"/>
      <color rgb="FF495054"/>
      <color rgb="FF302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1">
    <v>2</v>
    <v>5</v>
    <v>Creative Commons Attribution license logo.</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nsw.gov.au/education-and-training/nesa/copyrigh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20"/>
  <sheetViews>
    <sheetView workbookViewId="0">
      <selection activeCell="A11" sqref="A11"/>
    </sheetView>
  </sheetViews>
  <sheetFormatPr defaultColWidth="8.7265625" defaultRowHeight="14.5" x14ac:dyDescent="0.35"/>
  <cols>
    <col min="1" max="1" width="131.81640625" style="2" customWidth="1"/>
    <col min="2" max="16384" width="8.7265625" style="2"/>
  </cols>
  <sheetData>
    <row r="1" spans="1:1" ht="76" customHeight="1" x14ac:dyDescent="0.35">
      <c r="A1" s="3" t="s">
        <v>0</v>
      </c>
    </row>
    <row r="2" spans="1:1" ht="76" customHeight="1" x14ac:dyDescent="0.35">
      <c r="A2" s="24" t="s">
        <v>15</v>
      </c>
    </row>
    <row r="3" spans="1:1" ht="42" customHeight="1" x14ac:dyDescent="0.35">
      <c r="A3" s="25" t="s">
        <v>1</v>
      </c>
    </row>
    <row r="4" spans="1:1" ht="25" customHeight="1" x14ac:dyDescent="0.35">
      <c r="A4" s="26" t="s">
        <v>128</v>
      </c>
    </row>
    <row r="5" spans="1:1" ht="25" customHeight="1" x14ac:dyDescent="0.35">
      <c r="A5" s="26" t="s">
        <v>125</v>
      </c>
    </row>
    <row r="6" spans="1:1" ht="60" customHeight="1" x14ac:dyDescent="0.35">
      <c r="A6" s="25" t="s">
        <v>2</v>
      </c>
    </row>
    <row r="7" spans="1:1" ht="25" customHeight="1" x14ac:dyDescent="0.35">
      <c r="A7" s="26" t="s">
        <v>17</v>
      </c>
    </row>
    <row r="8" spans="1:1" ht="25" customHeight="1" x14ac:dyDescent="0.35">
      <c r="A8" s="26" t="s">
        <v>126</v>
      </c>
    </row>
    <row r="9" spans="1:1" ht="25" customHeight="1" x14ac:dyDescent="0.35">
      <c r="A9" s="26" t="s">
        <v>122</v>
      </c>
    </row>
    <row r="10" spans="1:1" ht="25" customHeight="1" x14ac:dyDescent="0.35">
      <c r="A10" s="26" t="s">
        <v>123</v>
      </c>
    </row>
    <row r="11" spans="1:1" ht="25" customHeight="1" x14ac:dyDescent="0.35">
      <c r="A11" s="26" t="s">
        <v>124</v>
      </c>
    </row>
    <row r="12" spans="1:1" ht="25" customHeight="1" x14ac:dyDescent="0.35">
      <c r="A12" s="25" t="s">
        <v>3</v>
      </c>
    </row>
    <row r="13" spans="1:1" ht="45" customHeight="1" x14ac:dyDescent="0.35">
      <c r="A13" s="29" t="s">
        <v>132</v>
      </c>
    </row>
    <row r="14" spans="1:1" s="30" customFormat="1" ht="30" customHeight="1" x14ac:dyDescent="0.35">
      <c r="A14" s="26" t="s">
        <v>135</v>
      </c>
    </row>
    <row r="15" spans="1:1" ht="25" customHeight="1" x14ac:dyDescent="0.35">
      <c r="A15" s="26" t="s">
        <v>133</v>
      </c>
    </row>
    <row r="16" spans="1:1" s="30" customFormat="1" ht="25" customHeight="1" x14ac:dyDescent="0.35">
      <c r="A16" s="26" t="s">
        <v>134</v>
      </c>
    </row>
    <row r="17" spans="1:1" ht="48" customHeight="1" thickBot="1" x14ac:dyDescent="0.4">
      <c r="A17" s="26"/>
    </row>
    <row r="18" spans="1:1" ht="54.75" customHeight="1" thickBot="1" x14ac:dyDescent="0.4">
      <c r="A18" s="28" t="s">
        <v>14</v>
      </c>
    </row>
    <row r="19" spans="1:1" x14ac:dyDescent="0.35">
      <c r="A19" s="23"/>
    </row>
    <row r="20" spans="1:1" s="27" customFormat="1" ht="13" x14ac:dyDescent="0.35">
      <c r="A20" s="1" t="s">
        <v>131</v>
      </c>
    </row>
  </sheetData>
  <hyperlinks>
    <hyperlink ref="A20" r:id="rId1" display="© NSW Department of Education, 2021" xr:uid="{AD9F1540-95CE-44A9-8451-0251E5A30FC9}"/>
    <hyperlink ref="A18" r:id="rId2" xr:uid="{17F74A8B-B3A6-4A9B-82BC-96F1BB56F307}"/>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6D0C-8C5C-41C4-9F29-EF43F0B5B812}">
  <dimension ref="A1:D20"/>
  <sheetViews>
    <sheetView zoomScale="115" zoomScaleNormal="115" workbookViewId="0">
      <pane ySplit="1" topLeftCell="A2" activePane="bottomLeft" state="frozen"/>
      <selection pane="bottomLeft" activeCell="F26" sqref="F26"/>
    </sheetView>
  </sheetViews>
  <sheetFormatPr defaultColWidth="8.7265625" defaultRowHeight="14" x14ac:dyDescent="0.35"/>
  <cols>
    <col min="1" max="1" width="70.26953125" style="7" customWidth="1"/>
    <col min="2" max="2" width="12.26953125" style="7" customWidth="1"/>
    <col min="3" max="3" width="24.1796875" style="7" bestFit="1" customWidth="1"/>
    <col min="4" max="4" width="21.26953125" style="7" customWidth="1"/>
    <col min="5" max="5" width="3.81640625" style="7" customWidth="1"/>
    <col min="6" max="6" width="45.7265625" style="7" customWidth="1"/>
    <col min="7" max="16384" width="8.7265625" style="7"/>
  </cols>
  <sheetData>
    <row r="1" spans="1:4" ht="21" customHeight="1" x14ac:dyDescent="0.35">
      <c r="A1" s="37" t="s">
        <v>24</v>
      </c>
      <c r="B1" s="37" t="s">
        <v>59</v>
      </c>
      <c r="C1" s="37" t="s">
        <v>60</v>
      </c>
      <c r="D1" s="37" t="s">
        <v>61</v>
      </c>
    </row>
    <row r="2" spans="1:4" ht="21" customHeight="1" x14ac:dyDescent="0.35">
      <c r="A2" s="39" t="s">
        <v>72</v>
      </c>
      <c r="B2" s="46">
        <v>1</v>
      </c>
      <c r="C2" s="48">
        <f>IFERROR(VLOOKUP(A2,'Inventory list'!A3:C126,3,FALSE),"")</f>
        <v>190</v>
      </c>
      <c r="D2" s="95">
        <f>IFERROR(B2*C2,"")</f>
        <v>190</v>
      </c>
    </row>
    <row r="3" spans="1:4" ht="21" customHeight="1" x14ac:dyDescent="0.35">
      <c r="A3" s="39" t="s">
        <v>35</v>
      </c>
      <c r="B3" s="46">
        <v>6</v>
      </c>
      <c r="C3" s="48">
        <f>IFERROR(VLOOKUP(A3,'Inventory list'!A4:C127,3,FALSE),"")</f>
        <v>4.5</v>
      </c>
      <c r="D3" s="48">
        <f t="shared" ref="D3:D14" si="0">IFERROR(B3*C3,"")</f>
        <v>27</v>
      </c>
    </row>
    <row r="4" spans="1:4" ht="21" customHeight="1" x14ac:dyDescent="0.35">
      <c r="A4" s="39" t="s">
        <v>62</v>
      </c>
      <c r="B4" s="46">
        <v>8</v>
      </c>
      <c r="C4" s="48">
        <f>IFERROR(VLOOKUP(A4,'Inventory list'!A5:C128,3,FALSE),"")</f>
        <v>8</v>
      </c>
      <c r="D4" s="48">
        <f t="shared" si="0"/>
        <v>64</v>
      </c>
    </row>
    <row r="5" spans="1:4" x14ac:dyDescent="0.35">
      <c r="A5" s="39"/>
      <c r="B5" s="46"/>
      <c r="C5" s="48" t="str">
        <f>IFERROR(VLOOKUP(A5,'Inventory list'!A6:C129,3,FALSE),"")</f>
        <v/>
      </c>
      <c r="D5" s="48" t="str">
        <f t="shared" si="0"/>
        <v/>
      </c>
    </row>
    <row r="6" spans="1:4" x14ac:dyDescent="0.35">
      <c r="A6" s="39"/>
      <c r="B6" s="46"/>
      <c r="C6" s="48" t="str">
        <f>IFERROR(VLOOKUP(A6,'Inventory list'!A7:C130,3,FALSE),"")</f>
        <v/>
      </c>
      <c r="D6" s="48" t="str">
        <f t="shared" si="0"/>
        <v/>
      </c>
    </row>
    <row r="7" spans="1:4" x14ac:dyDescent="0.35">
      <c r="A7" s="39"/>
      <c r="B7" s="46"/>
      <c r="C7" s="48" t="str">
        <f>IFERROR(VLOOKUP(A7,'Inventory list'!A8:C131,3,FALSE),"")</f>
        <v/>
      </c>
      <c r="D7" s="48" t="str">
        <f t="shared" si="0"/>
        <v/>
      </c>
    </row>
    <row r="8" spans="1:4" x14ac:dyDescent="0.35">
      <c r="A8" s="39"/>
      <c r="B8" s="46"/>
      <c r="C8" s="48" t="str">
        <f>IFERROR(VLOOKUP(A8,'Inventory list'!A9:C132,3,FALSE),"")</f>
        <v/>
      </c>
      <c r="D8" s="48" t="str">
        <f t="shared" si="0"/>
        <v/>
      </c>
    </row>
    <row r="9" spans="1:4" x14ac:dyDescent="0.35">
      <c r="A9" s="39"/>
      <c r="B9" s="46"/>
      <c r="C9" s="48" t="str">
        <f>IFERROR(VLOOKUP(A9,'Inventory list'!A10:C133,3,FALSE),"")</f>
        <v/>
      </c>
      <c r="D9" s="48" t="str">
        <f t="shared" si="0"/>
        <v/>
      </c>
    </row>
    <row r="10" spans="1:4" x14ac:dyDescent="0.35">
      <c r="A10" s="39"/>
      <c r="B10" s="46"/>
      <c r="C10" s="48" t="str">
        <f>IFERROR(VLOOKUP(A10,'Inventory list'!A11:C134,3,FALSE),"")</f>
        <v/>
      </c>
      <c r="D10" s="48" t="str">
        <f t="shared" si="0"/>
        <v/>
      </c>
    </row>
    <row r="11" spans="1:4" x14ac:dyDescent="0.35">
      <c r="A11" s="39"/>
      <c r="B11" s="46"/>
      <c r="C11" s="48" t="str">
        <f>IFERROR(VLOOKUP(A11,'Inventory list'!A12:C135,3,FALSE),"")</f>
        <v/>
      </c>
      <c r="D11" s="48" t="str">
        <f t="shared" si="0"/>
        <v/>
      </c>
    </row>
    <row r="12" spans="1:4" x14ac:dyDescent="0.35">
      <c r="A12" s="39"/>
      <c r="B12" s="46"/>
      <c r="C12" s="48" t="str">
        <f>IFERROR(VLOOKUP(A12,'Inventory list'!A13:C136,3,FALSE),"")</f>
        <v/>
      </c>
      <c r="D12" s="48" t="str">
        <f t="shared" si="0"/>
        <v/>
      </c>
    </row>
    <row r="13" spans="1:4" x14ac:dyDescent="0.35">
      <c r="A13" s="39"/>
      <c r="B13" s="46"/>
      <c r="C13" s="48" t="str">
        <f>IFERROR(VLOOKUP(A13,'Inventory list'!A14:C137,3,FALSE),"")</f>
        <v/>
      </c>
      <c r="D13" s="48" t="str">
        <f t="shared" si="0"/>
        <v/>
      </c>
    </row>
    <row r="14" spans="1:4" x14ac:dyDescent="0.35">
      <c r="A14" s="39"/>
      <c r="B14" s="46"/>
      <c r="C14" s="48" t="str">
        <f>IFERROR(VLOOKUP(A14,'Inventory list'!A15:C138,3,FALSE),"")</f>
        <v/>
      </c>
      <c r="D14" s="48" t="str">
        <f t="shared" si="0"/>
        <v/>
      </c>
    </row>
    <row r="15" spans="1:4" x14ac:dyDescent="0.35">
      <c r="A15" s="40"/>
      <c r="B15" s="47"/>
      <c r="C15" s="49" t="str">
        <f>IFERROR(VLOOKUP(A15,'Inventory list'!A16:C139,3,FALSE),"")</f>
        <v/>
      </c>
      <c r="D15" s="49" t="str">
        <f>IFERROR(B15*C15,"")</f>
        <v/>
      </c>
    </row>
    <row r="16" spans="1:4" x14ac:dyDescent="0.35">
      <c r="A16" s="38"/>
      <c r="B16" s="42"/>
      <c r="C16" s="42" t="s">
        <v>25</v>
      </c>
      <c r="D16" s="83">
        <f>SUM(D2:D15)</f>
        <v>281</v>
      </c>
    </row>
    <row r="17" spans="1:4" x14ac:dyDescent="0.35">
      <c r="A17" s="38"/>
      <c r="B17" s="41"/>
      <c r="C17" s="41" t="s">
        <v>26</v>
      </c>
      <c r="D17" s="84">
        <v>0.1</v>
      </c>
    </row>
    <row r="18" spans="1:4" x14ac:dyDescent="0.35">
      <c r="A18" s="38"/>
      <c r="B18" s="41"/>
      <c r="C18" s="41" t="s">
        <v>27</v>
      </c>
      <c r="D18" s="83">
        <f>D16*D17</f>
        <v>28.1</v>
      </c>
    </row>
    <row r="19" spans="1:4" x14ac:dyDescent="0.35">
      <c r="A19" s="38"/>
      <c r="B19" s="42"/>
      <c r="C19" s="42" t="s">
        <v>28</v>
      </c>
      <c r="D19" s="83">
        <f>D16+D18</f>
        <v>309.10000000000002</v>
      </c>
    </row>
    <row r="20" spans="1:4" ht="6" customHeight="1" x14ac:dyDescent="0.35">
      <c r="A20" s="43"/>
      <c r="B20" s="43"/>
      <c r="C20" s="43"/>
      <c r="D20" s="43"/>
    </row>
  </sheetData>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001A7AE-003C-4834-A548-E0DE1853EE69}">
          <x14:formula1>
            <xm:f>'Inventory list'!$A$3:$A$126</xm:f>
          </x14:formula1>
          <xm:sqref>A2:A15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E051-707A-4C99-B7EF-E596D6CCEF3A}">
  <dimension ref="A1:D19"/>
  <sheetViews>
    <sheetView zoomScale="115" zoomScaleNormal="115" workbookViewId="0">
      <pane ySplit="1" topLeftCell="A2" activePane="bottomLeft" state="frozen"/>
      <selection pane="bottomLeft" activeCell="F19" sqref="F19"/>
    </sheetView>
  </sheetViews>
  <sheetFormatPr defaultColWidth="8.7265625" defaultRowHeight="14" x14ac:dyDescent="0.35"/>
  <cols>
    <col min="1" max="1" width="25.453125" style="7" customWidth="1"/>
    <col min="2" max="2" width="28.54296875" style="7" customWidth="1"/>
    <col min="3" max="3" width="24.81640625" style="7" customWidth="1"/>
    <col min="4" max="4" width="27.453125" style="7" customWidth="1"/>
    <col min="5" max="5" width="3.81640625" style="7" customWidth="1"/>
    <col min="6" max="6" width="45.7265625" style="7" customWidth="1"/>
    <col min="7" max="16384" width="8.7265625" style="7"/>
  </cols>
  <sheetData>
    <row r="1" spans="1:4" ht="103.5" customHeight="1" x14ac:dyDescent="0.35">
      <c r="A1" s="92" t="s">
        <v>119</v>
      </c>
      <c r="B1" s="93" t="e" vm="2">
        <v>#VALUE!</v>
      </c>
      <c r="C1" s="86"/>
      <c r="D1" s="86"/>
    </row>
    <row r="2" spans="1:4" x14ac:dyDescent="0.35">
      <c r="A2" s="91" t="s">
        <v>98</v>
      </c>
      <c r="B2" s="94">
        <v>0.5</v>
      </c>
      <c r="C2" s="90"/>
      <c r="D2" s="90"/>
    </row>
    <row r="3" spans="1:4" x14ac:dyDescent="0.35">
      <c r="A3" s="91" t="s">
        <v>99</v>
      </c>
      <c r="B3" s="94">
        <v>0.5</v>
      </c>
      <c r="C3" s="90"/>
      <c r="D3" s="90"/>
    </row>
    <row r="4" spans="1:4" x14ac:dyDescent="0.35">
      <c r="A4" s="91" t="s">
        <v>100</v>
      </c>
      <c r="B4" s="94">
        <v>1.2</v>
      </c>
      <c r="C4" s="90"/>
      <c r="D4" s="90"/>
    </row>
    <row r="5" spans="1:4" x14ac:dyDescent="0.35">
      <c r="A5" s="91"/>
      <c r="B5" s="94"/>
      <c r="C5" s="90"/>
      <c r="D5" s="90"/>
    </row>
    <row r="6" spans="1:4" ht="30" x14ac:dyDescent="0.35">
      <c r="A6" s="93" t="s">
        <v>118</v>
      </c>
      <c r="B6" s="91">
        <f>(2*B2*B3)+(2*B3*B4)+(B2*B4)</f>
        <v>2.2999999999999998</v>
      </c>
      <c r="C6" s="85"/>
      <c r="D6" s="85"/>
    </row>
    <row r="7" spans="1:4" ht="30" x14ac:dyDescent="0.35">
      <c r="A7" s="93" t="s">
        <v>120</v>
      </c>
      <c r="B7" s="91">
        <v>16</v>
      </c>
      <c r="C7" s="85"/>
      <c r="D7" s="85"/>
    </row>
    <row r="8" spans="1:4" x14ac:dyDescent="0.35">
      <c r="A8" s="93" t="s">
        <v>121</v>
      </c>
      <c r="B8" s="91">
        <f>B6/B7</f>
        <v>0.14374999999999999</v>
      </c>
      <c r="C8" s="85"/>
      <c r="D8" s="85"/>
    </row>
    <row r="9" spans="1:4" x14ac:dyDescent="0.35">
      <c r="C9" s="85"/>
      <c r="D9" s="85"/>
    </row>
    <row r="10" spans="1:4" x14ac:dyDescent="0.35">
      <c r="C10" s="85"/>
      <c r="D10" s="85"/>
    </row>
    <row r="11" spans="1:4" x14ac:dyDescent="0.35">
      <c r="C11" s="85"/>
      <c r="D11" s="85"/>
    </row>
    <row r="12" spans="1:4" x14ac:dyDescent="0.35">
      <c r="C12" s="85"/>
      <c r="D12" s="85"/>
    </row>
    <row r="13" spans="1:4" x14ac:dyDescent="0.35">
      <c r="C13" s="85"/>
      <c r="D13" s="85"/>
    </row>
    <row r="14" spans="1:4" x14ac:dyDescent="0.35">
      <c r="C14" s="85"/>
      <c r="D14" s="85"/>
    </row>
    <row r="15" spans="1:4" x14ac:dyDescent="0.35">
      <c r="C15" s="85"/>
      <c r="D15" s="85"/>
    </row>
    <row r="16" spans="1:4" x14ac:dyDescent="0.35">
      <c r="B16" s="87"/>
      <c r="C16" s="87"/>
      <c r="D16" s="85"/>
    </row>
    <row r="17" spans="2:4" x14ac:dyDescent="0.35">
      <c r="B17" s="88"/>
      <c r="C17" s="88"/>
      <c r="D17" s="89"/>
    </row>
    <row r="18" spans="2:4" x14ac:dyDescent="0.35">
      <c r="B18" s="88"/>
      <c r="C18" s="88"/>
      <c r="D18" s="85"/>
    </row>
    <row r="19" spans="2:4" x14ac:dyDescent="0.35">
      <c r="B19" s="87"/>
      <c r="C19" s="87"/>
      <c r="D19" s="85"/>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tabSelected="1" workbookViewId="0">
      <selection activeCell="A8" sqref="A8"/>
    </sheetView>
  </sheetViews>
  <sheetFormatPr defaultColWidth="9.1796875" defaultRowHeight="14.5" x14ac:dyDescent="0.35"/>
  <cols>
    <col min="1" max="1" width="125.1796875" style="12" customWidth="1"/>
    <col min="2" max="16384" width="9.1796875" style="12"/>
  </cols>
  <sheetData>
    <row r="1" spans="1:1" ht="64.5" customHeight="1" x14ac:dyDescent="0.35">
      <c r="A1" s="22" t="s">
        <v>4</v>
      </c>
    </row>
    <row r="2" spans="1:1" ht="42" customHeight="1" x14ac:dyDescent="0.35">
      <c r="A2" s="96" t="s">
        <v>136</v>
      </c>
    </row>
    <row r="3" spans="1:1" ht="72.75" customHeight="1" x14ac:dyDescent="0.35">
      <c r="A3" s="11" t="s">
        <v>137</v>
      </c>
    </row>
  </sheetData>
  <hyperlinks>
    <hyperlink ref="A2" r:id="rId1" display="Please refer to the NESA Copyright Disclaimer for more information https://educationstandards.nsw.edu.au/wps/portal/nesa/mini-footer/copyright" xr:uid="{28532164-5D9C-46A7-8719-65082E5B03BE}"/>
  </hyperlinks>
  <pageMargins left="0.7" right="0.7" top="0.75" bottom="0.75" header="0.3" footer="0.3"/>
  <pageSetup paperSize="9"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A6" sqref="A6"/>
    </sheetView>
  </sheetViews>
  <sheetFormatPr defaultColWidth="9.1796875" defaultRowHeight="14.5" x14ac:dyDescent="0.35"/>
  <cols>
    <col min="1" max="1" width="144" style="12" customWidth="1"/>
    <col min="2" max="16384" width="9.1796875" style="12"/>
  </cols>
  <sheetData>
    <row r="1" spans="1:1" ht="46.5" customHeight="1" x14ac:dyDescent="0.35">
      <c r="A1" s="13" t="s">
        <v>129</v>
      </c>
    </row>
    <row r="2" spans="1:1" ht="51.75" customHeight="1" x14ac:dyDescent="0.35">
      <c r="A2" s="14" t="s">
        <v>5</v>
      </c>
    </row>
    <row r="3" spans="1:1" ht="51" customHeight="1" x14ac:dyDescent="0.35">
      <c r="A3" s="15" t="s">
        <v>6</v>
      </c>
    </row>
    <row r="4" spans="1:1" ht="39.75" customHeight="1" x14ac:dyDescent="0.35">
      <c r="A4" s="16" t="e" vm="3">
        <v>#VALUE!</v>
      </c>
    </row>
    <row r="5" spans="1:1" ht="41.25" customHeight="1" x14ac:dyDescent="0.35">
      <c r="A5" s="17" t="s">
        <v>7</v>
      </c>
    </row>
    <row r="6" spans="1:1" ht="24" customHeight="1" x14ac:dyDescent="0.35">
      <c r="A6" s="17" t="s">
        <v>130</v>
      </c>
    </row>
    <row r="7" spans="1:1" ht="29.25" customHeight="1" x14ac:dyDescent="0.35">
      <c r="A7" s="17" t="s">
        <v>8</v>
      </c>
    </row>
    <row r="8" spans="1:1" ht="24" customHeight="1" x14ac:dyDescent="0.35">
      <c r="A8" s="18" t="s">
        <v>9</v>
      </c>
    </row>
    <row r="9" spans="1:1" x14ac:dyDescent="0.35">
      <c r="A9" s="18" t="s">
        <v>10</v>
      </c>
    </row>
    <row r="10" spans="1:1" ht="41.25" customHeight="1" x14ac:dyDescent="0.35">
      <c r="A10" s="19" t="s">
        <v>11</v>
      </c>
    </row>
    <row r="11" spans="1:1" ht="60.75" customHeight="1" x14ac:dyDescent="0.35">
      <c r="A11" s="11" t="s">
        <v>12</v>
      </c>
    </row>
    <row r="12" spans="1:1" ht="82.5" customHeight="1" x14ac:dyDescent="0.35">
      <c r="A12" s="20" t="s">
        <v>13</v>
      </c>
    </row>
    <row r="13" spans="1:1" x14ac:dyDescent="0.35">
      <c r="A13" s="21"/>
    </row>
    <row r="14" spans="1:1" x14ac:dyDescent="0.35">
      <c r="A14" s="21"/>
    </row>
    <row r="15" spans="1:1" x14ac:dyDescent="0.35">
      <c r="A15" s="21"/>
    </row>
    <row r="16" spans="1:1" x14ac:dyDescent="0.35">
      <c r="A16" s="21"/>
    </row>
    <row r="17" spans="1:1" x14ac:dyDescent="0.35">
      <c r="A17" s="21"/>
    </row>
    <row r="18" spans="1:1" x14ac:dyDescent="0.35">
      <c r="A18" s="21"/>
    </row>
    <row r="19" spans="1:1" x14ac:dyDescent="0.35">
      <c r="A19" s="21"/>
    </row>
    <row r="20" spans="1:1" x14ac:dyDescent="0.35">
      <c r="A20" s="21"/>
    </row>
    <row r="21" spans="1:1" x14ac:dyDescent="0.35">
      <c r="A21" s="21"/>
    </row>
    <row r="22" spans="1:1" x14ac:dyDescent="0.35">
      <c r="A22" s="21"/>
    </row>
    <row r="23" spans="1:1" x14ac:dyDescent="0.35">
      <c r="A23" s="21"/>
    </row>
    <row r="24" spans="1:1" x14ac:dyDescent="0.35">
      <c r="A24" s="21"/>
    </row>
    <row r="25" spans="1:1" x14ac:dyDescent="0.35">
      <c r="A25" s="21"/>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E612-D2D5-4BE6-8F6A-4B506FC5048C}">
  <dimension ref="A1:H34"/>
  <sheetViews>
    <sheetView zoomScale="115" zoomScaleNormal="115" workbookViewId="0">
      <pane ySplit="1" topLeftCell="A5" activePane="bottomLeft" state="frozen"/>
      <selection pane="bottomLeft" activeCell="E8" sqref="E8"/>
    </sheetView>
  </sheetViews>
  <sheetFormatPr defaultColWidth="8.7265625" defaultRowHeight="14" x14ac:dyDescent="0.35"/>
  <cols>
    <col min="1" max="1" width="26.453125" style="7" customWidth="1"/>
    <col min="2" max="2" width="55.7265625" style="7" customWidth="1"/>
    <col min="3" max="3" width="14.1796875" style="7" customWidth="1"/>
    <col min="4" max="4" width="24.81640625" style="7" customWidth="1"/>
    <col min="5" max="5" width="27.453125" style="7" customWidth="1"/>
    <col min="6" max="6" width="3.81640625" style="7" customWidth="1"/>
    <col min="7" max="7" width="45.7265625" style="7" customWidth="1"/>
    <col min="8" max="16384" width="8.7265625" style="7"/>
  </cols>
  <sheetData>
    <row r="1" spans="1:8" s="5" customFormat="1" ht="55" customHeight="1" x14ac:dyDescent="0.35">
      <c r="A1" s="97" t="s">
        <v>18</v>
      </c>
      <c r="B1" s="97"/>
      <c r="C1" s="31"/>
      <c r="D1" s="31"/>
      <c r="E1" s="32"/>
    </row>
    <row r="2" spans="1:8" ht="140.25" customHeight="1" x14ac:dyDescent="0.35">
      <c r="A2" s="34" t="e" vm="1">
        <v>#VALUE!</v>
      </c>
      <c r="B2" s="35" t="s">
        <v>67</v>
      </c>
      <c r="C2" s="35"/>
      <c r="D2" s="35"/>
      <c r="E2" s="35"/>
      <c r="F2" s="34"/>
      <c r="G2" s="33"/>
    </row>
    <row r="3" spans="1:8" s="10" customFormat="1" x14ac:dyDescent="0.3">
      <c r="A3" s="36"/>
      <c r="B3" s="36"/>
      <c r="C3" s="36"/>
      <c r="D3" s="36"/>
      <c r="E3" s="36"/>
      <c r="F3" s="36"/>
    </row>
    <row r="4" spans="1:8" x14ac:dyDescent="0.35">
      <c r="A4" s="9" t="s">
        <v>21</v>
      </c>
      <c r="B4" s="9"/>
      <c r="C4" s="9"/>
      <c r="D4" s="9"/>
      <c r="E4" s="9"/>
      <c r="F4" s="9"/>
    </row>
    <row r="5" spans="1:8" x14ac:dyDescent="0.35">
      <c r="A5" s="9" t="s">
        <v>22</v>
      </c>
      <c r="B5" s="9"/>
      <c r="C5" s="9"/>
      <c r="D5" s="9"/>
      <c r="E5" s="9"/>
      <c r="F5" s="9"/>
    </row>
    <row r="6" spans="1:8" x14ac:dyDescent="0.35">
      <c r="A6" s="9"/>
      <c r="B6" s="9"/>
      <c r="C6" s="9"/>
      <c r="D6" s="9"/>
      <c r="E6" s="9"/>
      <c r="F6" s="9"/>
    </row>
    <row r="7" spans="1:8" x14ac:dyDescent="0.35">
      <c r="A7" s="9"/>
      <c r="B7" s="9"/>
      <c r="C7" s="9"/>
      <c r="D7" s="9"/>
      <c r="E7" s="9"/>
      <c r="F7" s="9"/>
    </row>
    <row r="8" spans="1:8" ht="28" x14ac:dyDescent="0.35">
      <c r="A8" s="52" t="s">
        <v>68</v>
      </c>
      <c r="B8" s="9"/>
      <c r="C8" s="9"/>
      <c r="D8" s="52" t="s">
        <v>23</v>
      </c>
      <c r="E8" s="53" t="s">
        <v>63</v>
      </c>
      <c r="F8" s="9"/>
    </row>
    <row r="9" spans="1:8" ht="18.75" customHeight="1" x14ac:dyDescent="0.35">
      <c r="A9" s="53" t="s">
        <v>64</v>
      </c>
      <c r="B9" s="9"/>
      <c r="C9" s="9"/>
      <c r="D9" s="9"/>
      <c r="E9" s="9"/>
      <c r="F9" s="9"/>
    </row>
    <row r="10" spans="1:8" ht="28" x14ac:dyDescent="0.35">
      <c r="A10" s="53" t="s">
        <v>65</v>
      </c>
      <c r="B10" s="9"/>
      <c r="C10" s="9"/>
      <c r="D10" s="9"/>
      <c r="E10" s="9"/>
      <c r="F10" s="9"/>
    </row>
    <row r="11" spans="1:8" x14ac:dyDescent="0.35">
      <c r="A11" s="53" t="s">
        <v>66</v>
      </c>
      <c r="B11" s="9"/>
      <c r="C11" s="9"/>
      <c r="D11" s="9"/>
      <c r="E11" s="9"/>
      <c r="F11" s="9"/>
    </row>
    <row r="12" spans="1:8" ht="17.25" customHeight="1" x14ac:dyDescent="0.35">
      <c r="A12" s="9"/>
      <c r="B12" s="9"/>
      <c r="C12" s="9"/>
      <c r="D12" s="9"/>
      <c r="E12" s="9"/>
      <c r="F12" s="9"/>
    </row>
    <row r="13" spans="1:8" ht="21" customHeight="1" x14ac:dyDescent="0.35">
      <c r="A13" s="9"/>
      <c r="B13" s="37" t="s">
        <v>24</v>
      </c>
      <c r="C13" s="37" t="s">
        <v>59</v>
      </c>
      <c r="D13" s="37" t="s">
        <v>60</v>
      </c>
      <c r="E13" s="37" t="s">
        <v>61</v>
      </c>
      <c r="F13" s="9"/>
      <c r="G13" s="7" t="s">
        <v>109</v>
      </c>
    </row>
    <row r="14" spans="1:8" x14ac:dyDescent="0.35">
      <c r="A14" s="9"/>
      <c r="B14" s="39" t="s">
        <v>34</v>
      </c>
      <c r="C14" s="46">
        <v>2</v>
      </c>
      <c r="D14" s="48">
        <f>IFERROR(VLOOKUP(B14,'Inventory list'!A3:C126,3,FALSE),"")</f>
        <v>22</v>
      </c>
      <c r="E14" s="56">
        <f>IFERROR(C14*D14,"")</f>
        <v>44</v>
      </c>
      <c r="F14" s="9"/>
      <c r="G14" s="7">
        <f>VLOOKUP(B14,'Inventory list'!A3:D34,4,FALSE)</f>
        <v>-1</v>
      </c>
      <c r="H14" s="7">
        <f>G14*C14</f>
        <v>-2</v>
      </c>
    </row>
    <row r="15" spans="1:8" ht="28" x14ac:dyDescent="0.35">
      <c r="A15" s="9"/>
      <c r="B15" s="39" t="s">
        <v>39</v>
      </c>
      <c r="C15" s="46">
        <v>9</v>
      </c>
      <c r="D15" s="48">
        <f>IFERROR(VLOOKUP(B15,'Inventory list'!A4:C127,3,FALSE),"")</f>
        <v>12</v>
      </c>
      <c r="E15" s="50">
        <f t="shared" ref="E15:E26" si="0">IFERROR(C15*D15,"")</f>
        <v>108</v>
      </c>
      <c r="F15" s="9"/>
      <c r="G15" s="7">
        <f>VLOOKUP(B15,'Inventory list'!A4:D39,4,FALSE)</f>
        <v>2</v>
      </c>
      <c r="H15" s="7">
        <f t="shared" ref="H15:H21" si="1">G15*C15</f>
        <v>18</v>
      </c>
    </row>
    <row r="16" spans="1:8" ht="28" x14ac:dyDescent="0.35">
      <c r="A16" s="9"/>
      <c r="B16" s="39" t="s">
        <v>69</v>
      </c>
      <c r="C16" s="46">
        <v>3</v>
      </c>
      <c r="D16" s="48">
        <f>IFERROR(VLOOKUP(B16,'Inventory list'!A5:C128,3,FALSE),"")</f>
        <v>30</v>
      </c>
      <c r="E16" s="50">
        <f t="shared" si="0"/>
        <v>90</v>
      </c>
      <c r="F16" s="9"/>
      <c r="G16" s="7">
        <f>VLOOKUP(B16,'Inventory list'!A5:D40,4,FALSE)</f>
        <v>2</v>
      </c>
      <c r="H16" s="7">
        <f t="shared" si="1"/>
        <v>6</v>
      </c>
    </row>
    <row r="17" spans="1:8" x14ac:dyDescent="0.35">
      <c r="A17" s="9"/>
      <c r="B17" s="39" t="s">
        <v>36</v>
      </c>
      <c r="C17" s="46">
        <v>3</v>
      </c>
      <c r="D17" s="48">
        <f>IFERROR(VLOOKUP(B17,'Inventory list'!A6:C129,3,FALSE),"")</f>
        <v>9</v>
      </c>
      <c r="E17" s="50">
        <f t="shared" si="0"/>
        <v>27</v>
      </c>
      <c r="F17" s="9"/>
      <c r="G17" s="7">
        <f>VLOOKUP(B17,'Inventory list'!A6:D41,4,FALSE)</f>
        <v>1</v>
      </c>
      <c r="H17" s="7">
        <f t="shared" si="1"/>
        <v>3</v>
      </c>
    </row>
    <row r="18" spans="1:8" x14ac:dyDescent="0.35">
      <c r="A18" s="9"/>
      <c r="B18" s="39" t="s">
        <v>35</v>
      </c>
      <c r="C18" s="46">
        <v>2</v>
      </c>
      <c r="D18" s="48">
        <f>IFERROR(VLOOKUP(B18,'Inventory list'!A7:C130,3,FALSE),"")</f>
        <v>4.5</v>
      </c>
      <c r="E18" s="50">
        <f t="shared" si="0"/>
        <v>9</v>
      </c>
      <c r="F18" s="9"/>
      <c r="G18" s="7">
        <f>VLOOKUP(B18,'Inventory list'!A7:D42,4,FALSE)</f>
        <v>1.5</v>
      </c>
      <c r="H18" s="7">
        <f t="shared" si="1"/>
        <v>3</v>
      </c>
    </row>
    <row r="19" spans="1:8" x14ac:dyDescent="0.35">
      <c r="A19" s="9"/>
      <c r="B19" s="39" t="s">
        <v>58</v>
      </c>
      <c r="C19" s="46">
        <v>5</v>
      </c>
      <c r="D19" s="48">
        <f>IFERROR(VLOOKUP(B19,'Inventory list'!A8:C131,3,FALSE),"")</f>
        <v>5</v>
      </c>
      <c r="E19" s="50">
        <f t="shared" si="0"/>
        <v>25</v>
      </c>
      <c r="F19" s="9"/>
      <c r="G19" s="7">
        <f>VLOOKUP(B19,'Inventory list'!A8:D43,4,FALSE)</f>
        <v>0.5</v>
      </c>
      <c r="H19" s="7">
        <f t="shared" si="1"/>
        <v>2.5</v>
      </c>
    </row>
    <row r="20" spans="1:8" x14ac:dyDescent="0.35">
      <c r="A20" s="9"/>
      <c r="B20" s="39" t="s">
        <v>62</v>
      </c>
      <c r="C20" s="46">
        <v>5</v>
      </c>
      <c r="D20" s="48">
        <f>IFERROR(VLOOKUP(B20,'Inventory list'!A9:C132,3,FALSE),"")</f>
        <v>8</v>
      </c>
      <c r="E20" s="50">
        <f t="shared" si="0"/>
        <v>40</v>
      </c>
      <c r="F20" s="9"/>
      <c r="G20" s="7">
        <f>VLOOKUP(B20,'Inventory list'!A9:D44,4,FALSE)</f>
        <v>0.5</v>
      </c>
      <c r="H20" s="7">
        <f t="shared" si="1"/>
        <v>2.5</v>
      </c>
    </row>
    <row r="21" spans="1:8" x14ac:dyDescent="0.35">
      <c r="A21" s="9"/>
      <c r="B21" s="39" t="s">
        <v>54</v>
      </c>
      <c r="C21" s="46">
        <v>3</v>
      </c>
      <c r="D21" s="48">
        <f>IFERROR(VLOOKUP(B21,'Inventory list'!A10:C133,3,FALSE),"")</f>
        <v>20</v>
      </c>
      <c r="E21" s="50">
        <f t="shared" si="0"/>
        <v>60</v>
      </c>
      <c r="F21" s="9"/>
      <c r="G21" s="7">
        <f>VLOOKUP(B21,'Inventory list'!A10:D45,4,FALSE)</f>
        <v>2</v>
      </c>
      <c r="H21" s="7">
        <f t="shared" si="1"/>
        <v>6</v>
      </c>
    </row>
    <row r="22" spans="1:8" x14ac:dyDescent="0.35">
      <c r="A22" s="9"/>
      <c r="B22" s="39" t="s">
        <v>85</v>
      </c>
      <c r="C22" s="46">
        <v>3</v>
      </c>
      <c r="D22" s="48">
        <f>IFERROR(VLOOKUP(B22,'Inventory list'!A11:C134,3,FALSE),"")</f>
        <v>80</v>
      </c>
      <c r="E22" s="50">
        <f t="shared" si="0"/>
        <v>240</v>
      </c>
      <c r="F22" s="9"/>
    </row>
    <row r="23" spans="1:8" x14ac:dyDescent="0.35">
      <c r="A23" s="9"/>
      <c r="B23" s="39"/>
      <c r="C23" s="46"/>
      <c r="D23" s="48" t="str">
        <f>IFERROR(VLOOKUP(B23,'Inventory list'!A12:C135,3,FALSE),"")</f>
        <v/>
      </c>
      <c r="E23" s="50" t="str">
        <f t="shared" si="0"/>
        <v/>
      </c>
      <c r="F23" s="9"/>
      <c r="H23" s="7">
        <f>SUM(H14:H21)</f>
        <v>39</v>
      </c>
    </row>
    <row r="24" spans="1:8" x14ac:dyDescent="0.35">
      <c r="A24" s="9"/>
      <c r="B24" s="39"/>
      <c r="C24" s="46"/>
      <c r="D24" s="48" t="str">
        <f>IFERROR(VLOOKUP(B24,'Inventory list'!A13:C136,3,FALSE),"")</f>
        <v/>
      </c>
      <c r="E24" s="50" t="str">
        <f t="shared" si="0"/>
        <v/>
      </c>
      <c r="F24" s="9"/>
    </row>
    <row r="25" spans="1:8" x14ac:dyDescent="0.35">
      <c r="A25" s="9"/>
      <c r="B25" s="39"/>
      <c r="C25" s="46"/>
      <c r="D25" s="48" t="str">
        <f>IFERROR(VLOOKUP(B25,'Inventory list'!A14:C137,3,FALSE),"")</f>
        <v/>
      </c>
      <c r="E25" s="50" t="str">
        <f t="shared" si="0"/>
        <v/>
      </c>
      <c r="F25" s="9"/>
    </row>
    <row r="26" spans="1:8" x14ac:dyDescent="0.35">
      <c r="A26" s="9"/>
      <c r="B26" s="39"/>
      <c r="C26" s="46"/>
      <c r="D26" s="48" t="str">
        <f>IFERROR(VLOOKUP(B26,'Inventory list'!A15:C138,3,FALSE),"")</f>
        <v/>
      </c>
      <c r="E26" s="50" t="str">
        <f t="shared" si="0"/>
        <v/>
      </c>
      <c r="F26" s="9"/>
    </row>
    <row r="27" spans="1:8" x14ac:dyDescent="0.35">
      <c r="A27" s="9"/>
      <c r="B27" s="40"/>
      <c r="C27" s="47"/>
      <c r="D27" s="49" t="str">
        <f>IFERROR(VLOOKUP(B27,'Inventory list'!A16:C139,3,FALSE),"")</f>
        <v/>
      </c>
      <c r="E27" s="51" t="str">
        <f>IFERROR(C27*D27,"")</f>
        <v/>
      </c>
      <c r="F27" s="9"/>
    </row>
    <row r="28" spans="1:8" x14ac:dyDescent="0.35">
      <c r="A28" s="9"/>
      <c r="B28" s="38"/>
      <c r="C28" s="42"/>
      <c r="D28" s="42" t="s">
        <v>25</v>
      </c>
      <c r="E28" s="54">
        <f>SUM(E14:E27)</f>
        <v>643</v>
      </c>
      <c r="F28" s="9"/>
    </row>
    <row r="29" spans="1:8" x14ac:dyDescent="0.35">
      <c r="A29" s="9"/>
      <c r="B29" s="38"/>
      <c r="C29" s="41"/>
      <c r="D29" s="41" t="s">
        <v>26</v>
      </c>
      <c r="E29" s="55">
        <v>0.1</v>
      </c>
      <c r="F29" s="9"/>
    </row>
    <row r="30" spans="1:8" x14ac:dyDescent="0.35">
      <c r="A30" s="9"/>
      <c r="B30" s="38"/>
      <c r="C30" s="41"/>
      <c r="D30" s="41" t="s">
        <v>27</v>
      </c>
      <c r="E30" s="54">
        <f>E29*E28</f>
        <v>64.3</v>
      </c>
      <c r="F30" s="9"/>
    </row>
    <row r="31" spans="1:8" x14ac:dyDescent="0.35">
      <c r="A31" s="9"/>
      <c r="B31" s="38"/>
      <c r="C31" s="42"/>
      <c r="D31" s="42" t="s">
        <v>28</v>
      </c>
      <c r="E31" s="54">
        <f>E28+E30</f>
        <v>707.3</v>
      </c>
      <c r="F31" s="9"/>
    </row>
    <row r="32" spans="1:8" ht="6" customHeight="1" x14ac:dyDescent="0.35">
      <c r="A32" s="9"/>
      <c r="B32" s="43"/>
      <c r="C32" s="43"/>
      <c r="D32" s="43"/>
      <c r="E32" s="43"/>
      <c r="F32" s="9"/>
    </row>
    <row r="33" spans="1:6" x14ac:dyDescent="0.35">
      <c r="A33" s="9"/>
      <c r="B33" s="9"/>
      <c r="C33" s="9"/>
      <c r="D33" s="9"/>
      <c r="E33" s="9"/>
      <c r="F33" s="9"/>
    </row>
    <row r="34" spans="1:6" x14ac:dyDescent="0.35">
      <c r="A34" s="9"/>
      <c r="B34" s="9"/>
      <c r="C34" s="9"/>
      <c r="D34" s="9"/>
      <c r="E34" s="9"/>
      <c r="F34" s="9"/>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05A421A-0FBC-4681-B0F2-5B9CFFF5822A}">
          <x14:formula1>
            <xm:f>'Inventory list'!$A$3:$A$126</xm:f>
          </x14:formula1>
          <xm:sqref>B14:B27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E09D-A0B9-4D26-9E9D-5C488D0E2F16}">
  <dimension ref="A1:F126"/>
  <sheetViews>
    <sheetView zoomScale="115" zoomScaleNormal="115" workbookViewId="0">
      <pane ySplit="1" topLeftCell="A17" activePane="bottomLeft" state="frozen"/>
      <selection pane="bottomLeft" activeCell="F26" sqref="F26"/>
    </sheetView>
  </sheetViews>
  <sheetFormatPr defaultColWidth="8.7265625" defaultRowHeight="14" x14ac:dyDescent="0.35"/>
  <cols>
    <col min="1" max="1" width="53.1796875" style="7" customWidth="1"/>
    <col min="2" max="5" width="32" style="7" customWidth="1"/>
    <col min="6" max="6" width="47.54296875" style="7" customWidth="1"/>
    <col min="7" max="16384" width="8.7265625" style="7"/>
  </cols>
  <sheetData>
    <row r="1" spans="1:5" s="5" customFormat="1" ht="74.25" customHeight="1" x14ac:dyDescent="0.35">
      <c r="A1" s="98" t="s">
        <v>19</v>
      </c>
      <c r="B1" s="98"/>
      <c r="C1" s="4" t="s">
        <v>33</v>
      </c>
      <c r="D1" s="5" t="e" vm="2">
        <v>#VALUE!</v>
      </c>
    </row>
    <row r="2" spans="1:5" ht="55" customHeight="1" x14ac:dyDescent="0.35">
      <c r="A2" s="6" t="s">
        <v>16</v>
      </c>
      <c r="B2" s="60" t="s">
        <v>29</v>
      </c>
      <c r="C2" s="60" t="s">
        <v>30</v>
      </c>
      <c r="D2" s="61" t="s">
        <v>31</v>
      </c>
      <c r="E2" s="61" t="s">
        <v>32</v>
      </c>
    </row>
    <row r="3" spans="1:5" s="10" customFormat="1" x14ac:dyDescent="0.3">
      <c r="A3" s="5" t="s">
        <v>34</v>
      </c>
      <c r="B3" s="44">
        <v>23</v>
      </c>
      <c r="C3" s="44">
        <v>22</v>
      </c>
      <c r="D3" s="57">
        <f>C3-B3</f>
        <v>-1</v>
      </c>
      <c r="E3" s="72">
        <f>(D3/B3)*100</f>
        <v>-4.3478260869565215</v>
      </c>
    </row>
    <row r="4" spans="1:5" ht="28" x14ac:dyDescent="0.3">
      <c r="A4" s="5" t="s">
        <v>37</v>
      </c>
      <c r="B4" s="45">
        <v>10</v>
      </c>
      <c r="C4" s="45">
        <v>12</v>
      </c>
      <c r="D4" s="57">
        <f t="shared" ref="D4:D34" si="0">C4-B4</f>
        <v>2</v>
      </c>
      <c r="E4" s="72">
        <f t="shared" ref="E4:E34" si="1">(D4/B4)*100</f>
        <v>20</v>
      </c>
    </row>
    <row r="5" spans="1:5" ht="28" x14ac:dyDescent="0.3">
      <c r="A5" s="5" t="s">
        <v>38</v>
      </c>
      <c r="B5" s="45">
        <v>17</v>
      </c>
      <c r="C5" s="45">
        <v>19</v>
      </c>
      <c r="D5" s="57">
        <f t="shared" si="0"/>
        <v>2</v>
      </c>
      <c r="E5" s="72">
        <f t="shared" si="1"/>
        <v>11.76470588235294</v>
      </c>
    </row>
    <row r="6" spans="1:5" ht="28" x14ac:dyDescent="0.3">
      <c r="A6" s="5" t="s">
        <v>39</v>
      </c>
      <c r="B6" s="45">
        <v>10</v>
      </c>
      <c r="C6" s="45">
        <v>12</v>
      </c>
      <c r="D6" s="57">
        <f t="shared" si="0"/>
        <v>2</v>
      </c>
      <c r="E6" s="72">
        <f t="shared" si="1"/>
        <v>20</v>
      </c>
    </row>
    <row r="7" spans="1:5" x14ac:dyDescent="0.3">
      <c r="A7" s="5" t="s">
        <v>35</v>
      </c>
      <c r="B7" s="45">
        <v>3</v>
      </c>
      <c r="C7" s="45">
        <v>4.5</v>
      </c>
      <c r="D7" s="57">
        <f t="shared" si="0"/>
        <v>1.5</v>
      </c>
      <c r="E7" s="72">
        <f t="shared" si="1"/>
        <v>50</v>
      </c>
    </row>
    <row r="8" spans="1:5" x14ac:dyDescent="0.3">
      <c r="A8" s="5" t="s">
        <v>36</v>
      </c>
      <c r="B8" s="45">
        <v>8</v>
      </c>
      <c r="C8" s="45">
        <v>9</v>
      </c>
      <c r="D8" s="57">
        <f t="shared" si="0"/>
        <v>1</v>
      </c>
      <c r="E8" s="72">
        <f t="shared" si="1"/>
        <v>12.5</v>
      </c>
    </row>
    <row r="9" spans="1:5" x14ac:dyDescent="0.3">
      <c r="A9" s="5" t="s">
        <v>40</v>
      </c>
      <c r="B9" s="45">
        <v>9.5</v>
      </c>
      <c r="C9" s="45">
        <v>10</v>
      </c>
      <c r="D9" s="57">
        <f t="shared" si="0"/>
        <v>0.5</v>
      </c>
      <c r="E9" s="72">
        <f t="shared" si="1"/>
        <v>5.2631578947368416</v>
      </c>
    </row>
    <row r="10" spans="1:5" x14ac:dyDescent="0.3">
      <c r="A10" s="5" t="s">
        <v>41</v>
      </c>
      <c r="B10" s="45">
        <v>7.5</v>
      </c>
      <c r="C10" s="45">
        <v>8</v>
      </c>
      <c r="D10" s="57">
        <f t="shared" si="0"/>
        <v>0.5</v>
      </c>
      <c r="E10" s="72">
        <f t="shared" si="1"/>
        <v>6.666666666666667</v>
      </c>
    </row>
    <row r="11" spans="1:5" x14ac:dyDescent="0.3">
      <c r="A11" s="5" t="s">
        <v>42</v>
      </c>
      <c r="B11" s="45">
        <v>0.5</v>
      </c>
      <c r="C11" s="45">
        <v>1</v>
      </c>
      <c r="D11" s="57">
        <f t="shared" si="0"/>
        <v>0.5</v>
      </c>
      <c r="E11" s="72">
        <f t="shared" si="1"/>
        <v>100</v>
      </c>
    </row>
    <row r="12" spans="1:5" x14ac:dyDescent="0.3">
      <c r="A12" s="5" t="s">
        <v>57</v>
      </c>
      <c r="B12" s="45">
        <v>0.45</v>
      </c>
      <c r="C12" s="45">
        <v>0.5</v>
      </c>
      <c r="D12" s="57">
        <f t="shared" si="0"/>
        <v>4.9999999999999989E-2</v>
      </c>
      <c r="E12" s="72">
        <f t="shared" si="1"/>
        <v>11.111111111111107</v>
      </c>
    </row>
    <row r="13" spans="1:5" x14ac:dyDescent="0.3">
      <c r="A13" s="5" t="s">
        <v>43</v>
      </c>
      <c r="B13" s="45">
        <v>32</v>
      </c>
      <c r="C13" s="45">
        <v>33</v>
      </c>
      <c r="D13" s="57">
        <f t="shared" si="0"/>
        <v>1</v>
      </c>
      <c r="E13" s="72">
        <f t="shared" si="1"/>
        <v>3.125</v>
      </c>
    </row>
    <row r="14" spans="1:5" ht="14.25" customHeight="1" x14ac:dyDescent="0.3">
      <c r="A14" s="5" t="s">
        <v>44</v>
      </c>
      <c r="B14" s="45">
        <v>19.5</v>
      </c>
      <c r="C14" s="45">
        <v>20</v>
      </c>
      <c r="D14" s="57">
        <f t="shared" si="0"/>
        <v>0.5</v>
      </c>
      <c r="E14" s="72">
        <f t="shared" si="1"/>
        <v>2.5641025641025639</v>
      </c>
    </row>
    <row r="15" spans="1:5" ht="17.25" customHeight="1" x14ac:dyDescent="0.3">
      <c r="A15" s="5" t="s">
        <v>46</v>
      </c>
      <c r="B15" s="45">
        <v>22.5</v>
      </c>
      <c r="C15" s="45">
        <v>23</v>
      </c>
      <c r="D15" s="57">
        <f t="shared" si="0"/>
        <v>0.5</v>
      </c>
      <c r="E15" s="72">
        <f t="shared" si="1"/>
        <v>2.2222222222222223</v>
      </c>
    </row>
    <row r="16" spans="1:5" ht="12.75" customHeight="1" x14ac:dyDescent="0.3">
      <c r="A16" s="5" t="s">
        <v>47</v>
      </c>
      <c r="B16" s="45">
        <v>14.5</v>
      </c>
      <c r="C16" s="45">
        <v>15</v>
      </c>
      <c r="D16" s="57">
        <f t="shared" si="0"/>
        <v>0.5</v>
      </c>
      <c r="E16" s="72">
        <f t="shared" si="1"/>
        <v>3.4482758620689653</v>
      </c>
    </row>
    <row r="17" spans="1:6" x14ac:dyDescent="0.3">
      <c r="A17" s="5" t="s">
        <v>45</v>
      </c>
      <c r="B17" s="45">
        <v>7.5</v>
      </c>
      <c r="C17" s="45">
        <v>8</v>
      </c>
      <c r="D17" s="57">
        <f t="shared" si="0"/>
        <v>0.5</v>
      </c>
      <c r="E17" s="72">
        <f t="shared" si="1"/>
        <v>6.666666666666667</v>
      </c>
    </row>
    <row r="18" spans="1:6" x14ac:dyDescent="0.3">
      <c r="A18" s="5" t="s">
        <v>48</v>
      </c>
      <c r="B18" s="45">
        <v>60</v>
      </c>
      <c r="C18" s="45">
        <v>61</v>
      </c>
      <c r="D18" s="57">
        <f t="shared" si="0"/>
        <v>1</v>
      </c>
      <c r="E18" s="72">
        <f t="shared" si="1"/>
        <v>1.6666666666666667</v>
      </c>
    </row>
    <row r="19" spans="1:6" x14ac:dyDescent="0.3">
      <c r="A19" s="5" t="s">
        <v>49</v>
      </c>
      <c r="B19" s="45">
        <v>72.5</v>
      </c>
      <c r="C19" s="45">
        <v>73</v>
      </c>
      <c r="D19" s="57">
        <f t="shared" si="0"/>
        <v>0.5</v>
      </c>
      <c r="E19" s="72">
        <f t="shared" si="1"/>
        <v>0.68965517241379315</v>
      </c>
    </row>
    <row r="20" spans="1:6" x14ac:dyDescent="0.3">
      <c r="A20" s="5" t="s">
        <v>50</v>
      </c>
      <c r="B20" s="45">
        <v>98</v>
      </c>
      <c r="C20" s="45">
        <v>100</v>
      </c>
      <c r="D20" s="57">
        <f t="shared" si="0"/>
        <v>2</v>
      </c>
      <c r="E20" s="72">
        <f t="shared" si="1"/>
        <v>2.0408163265306123</v>
      </c>
    </row>
    <row r="21" spans="1:6" ht="22.5" customHeight="1" x14ac:dyDescent="0.3">
      <c r="A21" s="77" t="s">
        <v>116</v>
      </c>
      <c r="B21" s="78">
        <v>100</v>
      </c>
      <c r="C21" s="78">
        <v>102</v>
      </c>
      <c r="D21" s="79">
        <f t="shared" si="0"/>
        <v>2</v>
      </c>
      <c r="E21" s="80">
        <f t="shared" si="1"/>
        <v>2</v>
      </c>
      <c r="F21" s="77" t="s">
        <v>127</v>
      </c>
    </row>
    <row r="22" spans="1:6" x14ac:dyDescent="0.3">
      <c r="A22" s="5" t="s">
        <v>51</v>
      </c>
      <c r="B22" s="45">
        <v>76</v>
      </c>
      <c r="C22" s="45">
        <v>77</v>
      </c>
      <c r="D22" s="57">
        <f t="shared" si="0"/>
        <v>1</v>
      </c>
      <c r="E22" s="72">
        <f t="shared" si="1"/>
        <v>1.3157894736842104</v>
      </c>
    </row>
    <row r="23" spans="1:6" x14ac:dyDescent="0.3">
      <c r="A23" s="5" t="s">
        <v>93</v>
      </c>
      <c r="B23" s="45">
        <v>56</v>
      </c>
      <c r="C23" s="45">
        <v>57</v>
      </c>
      <c r="D23" s="57">
        <f t="shared" si="0"/>
        <v>1</v>
      </c>
      <c r="E23" s="72">
        <f t="shared" si="1"/>
        <v>1.7857142857142856</v>
      </c>
    </row>
    <row r="24" spans="1:6" x14ac:dyDescent="0.3">
      <c r="A24" s="5" t="s">
        <v>52</v>
      </c>
      <c r="B24" s="45">
        <v>1.5</v>
      </c>
      <c r="C24" s="45">
        <v>2</v>
      </c>
      <c r="D24" s="57">
        <f t="shared" si="0"/>
        <v>0.5</v>
      </c>
      <c r="E24" s="72">
        <f t="shared" si="1"/>
        <v>33.333333333333329</v>
      </c>
    </row>
    <row r="25" spans="1:6" x14ac:dyDescent="0.3">
      <c r="A25" s="5" t="s">
        <v>58</v>
      </c>
      <c r="B25" s="45">
        <v>4.5</v>
      </c>
      <c r="C25" s="45">
        <v>5</v>
      </c>
      <c r="D25" s="57">
        <f t="shared" si="0"/>
        <v>0.5</v>
      </c>
      <c r="E25" s="72">
        <f t="shared" si="1"/>
        <v>11.111111111111111</v>
      </c>
    </row>
    <row r="26" spans="1:6" x14ac:dyDescent="0.3">
      <c r="A26" s="5" t="s">
        <v>53</v>
      </c>
      <c r="B26" s="45">
        <v>2.5</v>
      </c>
      <c r="C26" s="45">
        <v>3</v>
      </c>
      <c r="D26" s="57">
        <f t="shared" si="0"/>
        <v>0.5</v>
      </c>
      <c r="E26" s="72">
        <f t="shared" si="1"/>
        <v>20</v>
      </c>
    </row>
    <row r="27" spans="1:6" x14ac:dyDescent="0.3">
      <c r="A27" s="5" t="s">
        <v>54</v>
      </c>
      <c r="B27" s="45">
        <v>18</v>
      </c>
      <c r="C27" s="45">
        <v>20</v>
      </c>
      <c r="D27" s="57">
        <f t="shared" si="0"/>
        <v>2</v>
      </c>
      <c r="E27" s="72">
        <f t="shared" si="1"/>
        <v>11.111111111111111</v>
      </c>
    </row>
    <row r="28" spans="1:6" x14ac:dyDescent="0.3">
      <c r="A28" s="5" t="s">
        <v>55</v>
      </c>
      <c r="B28" s="45">
        <v>75</v>
      </c>
      <c r="C28" s="45">
        <v>80</v>
      </c>
      <c r="D28" s="57">
        <f t="shared" si="0"/>
        <v>5</v>
      </c>
      <c r="E28" s="72">
        <f t="shared" si="1"/>
        <v>6.666666666666667</v>
      </c>
    </row>
    <row r="29" spans="1:6" x14ac:dyDescent="0.3">
      <c r="A29" s="5" t="s">
        <v>56</v>
      </c>
      <c r="B29" s="45">
        <v>55</v>
      </c>
      <c r="C29" s="45">
        <v>60</v>
      </c>
      <c r="D29" s="57">
        <f t="shared" si="0"/>
        <v>5</v>
      </c>
      <c r="E29" s="72">
        <f t="shared" si="1"/>
        <v>9.0909090909090917</v>
      </c>
    </row>
    <row r="30" spans="1:6" ht="14.25" customHeight="1" x14ac:dyDescent="0.3">
      <c r="A30" s="5" t="s">
        <v>62</v>
      </c>
      <c r="B30" s="45">
        <v>7.5</v>
      </c>
      <c r="C30" s="45">
        <v>8</v>
      </c>
      <c r="D30" s="57">
        <f t="shared" si="0"/>
        <v>0.5</v>
      </c>
      <c r="E30" s="72">
        <f t="shared" si="1"/>
        <v>6.666666666666667</v>
      </c>
    </row>
    <row r="31" spans="1:6" ht="28" x14ac:dyDescent="0.3">
      <c r="A31" s="5" t="s">
        <v>69</v>
      </c>
      <c r="B31" s="45">
        <v>28</v>
      </c>
      <c r="C31" s="45">
        <v>30</v>
      </c>
      <c r="D31" s="57">
        <f t="shared" si="0"/>
        <v>2</v>
      </c>
      <c r="E31" s="72">
        <f t="shared" si="1"/>
        <v>7.1428571428571423</v>
      </c>
    </row>
    <row r="32" spans="1:6" ht="28" x14ac:dyDescent="0.3">
      <c r="A32" s="5" t="s">
        <v>70</v>
      </c>
      <c r="B32" s="45">
        <v>68</v>
      </c>
      <c r="C32" s="45">
        <v>70</v>
      </c>
      <c r="D32" s="57">
        <f t="shared" si="0"/>
        <v>2</v>
      </c>
      <c r="E32" s="72">
        <f t="shared" si="1"/>
        <v>2.9411764705882351</v>
      </c>
    </row>
    <row r="33" spans="1:6" ht="28" x14ac:dyDescent="0.3">
      <c r="A33" s="5" t="s">
        <v>71</v>
      </c>
      <c r="B33" s="45">
        <v>125</v>
      </c>
      <c r="C33" s="45">
        <v>130</v>
      </c>
      <c r="D33" s="57">
        <f t="shared" si="0"/>
        <v>5</v>
      </c>
      <c r="E33" s="72">
        <f t="shared" si="1"/>
        <v>4</v>
      </c>
    </row>
    <row r="34" spans="1:6" ht="28" x14ac:dyDescent="0.3">
      <c r="A34" s="5" t="s">
        <v>72</v>
      </c>
      <c r="B34" s="45">
        <v>185</v>
      </c>
      <c r="C34" s="45">
        <v>190</v>
      </c>
      <c r="D34" s="57">
        <f t="shared" si="0"/>
        <v>5</v>
      </c>
      <c r="E34" s="72">
        <f t="shared" si="1"/>
        <v>2.7027027027027026</v>
      </c>
    </row>
    <row r="35" spans="1:6" ht="28" x14ac:dyDescent="0.3">
      <c r="A35" s="77" t="s">
        <v>72</v>
      </c>
      <c r="B35" s="78">
        <f>B34*1.3</f>
        <v>240.5</v>
      </c>
      <c r="C35" s="78">
        <v>190</v>
      </c>
      <c r="D35" s="79">
        <f t="shared" ref="D35" si="2">C35-B35</f>
        <v>-50.5</v>
      </c>
      <c r="E35" s="80">
        <f t="shared" ref="E35" si="3">(D35/B35)*100</f>
        <v>-20.997920997921</v>
      </c>
      <c r="F35" s="77" t="s">
        <v>110</v>
      </c>
    </row>
    <row r="36" spans="1:6" x14ac:dyDescent="0.3">
      <c r="A36" s="5"/>
      <c r="B36" s="45"/>
      <c r="C36" s="45"/>
      <c r="D36" s="81"/>
      <c r="E36" s="82"/>
    </row>
    <row r="37" spans="1:6" x14ac:dyDescent="0.3">
      <c r="A37" s="5"/>
      <c r="B37" s="45"/>
      <c r="C37" s="45"/>
      <c r="D37" s="81"/>
      <c r="E37" s="82"/>
    </row>
    <row r="38" spans="1:6" x14ac:dyDescent="0.3">
      <c r="A38" s="5"/>
      <c r="B38" s="45"/>
      <c r="C38" s="45"/>
      <c r="D38" s="81"/>
      <c r="E38" s="82"/>
    </row>
    <row r="39" spans="1:6" x14ac:dyDescent="0.35">
      <c r="A39" s="59" t="s">
        <v>87</v>
      </c>
      <c r="B39" s="45"/>
      <c r="C39" s="45"/>
      <c r="D39" s="45"/>
      <c r="E39" s="31"/>
    </row>
    <row r="40" spans="1:6" x14ac:dyDescent="0.35">
      <c r="A40" s="5" t="s">
        <v>117</v>
      </c>
      <c r="B40" s="45"/>
      <c r="C40" s="45">
        <v>50</v>
      </c>
      <c r="D40" s="45"/>
      <c r="E40" s="31"/>
    </row>
    <row r="41" spans="1:6" x14ac:dyDescent="0.35">
      <c r="A41" s="5" t="s">
        <v>85</v>
      </c>
      <c r="B41" s="45"/>
      <c r="C41" s="45">
        <v>80</v>
      </c>
      <c r="D41" s="45"/>
      <c r="E41" s="31"/>
    </row>
    <row r="42" spans="1:6" x14ac:dyDescent="0.35">
      <c r="A42" s="5" t="s">
        <v>86</v>
      </c>
      <c r="B42" s="45"/>
      <c r="C42" s="45">
        <v>100</v>
      </c>
      <c r="D42" s="45"/>
      <c r="E42" s="31"/>
    </row>
    <row r="43" spans="1:6" x14ac:dyDescent="0.35">
      <c r="A43" s="5"/>
      <c r="B43" s="45"/>
      <c r="C43" s="45"/>
      <c r="D43" s="45"/>
      <c r="E43" s="31"/>
    </row>
    <row r="44" spans="1:6" x14ac:dyDescent="0.35">
      <c r="A44" s="5"/>
      <c r="B44" s="45"/>
      <c r="C44" s="45"/>
      <c r="D44" s="45"/>
      <c r="E44" s="31"/>
    </row>
    <row r="45" spans="1:6" x14ac:dyDescent="0.35">
      <c r="A45" s="5"/>
      <c r="B45" s="45"/>
      <c r="C45" s="45"/>
      <c r="D45" s="45"/>
      <c r="E45" s="31"/>
    </row>
    <row r="46" spans="1:6" x14ac:dyDescent="0.35">
      <c r="A46" s="5"/>
      <c r="B46" s="45"/>
      <c r="C46" s="45"/>
      <c r="D46" s="45"/>
      <c r="E46" s="31"/>
    </row>
    <row r="47" spans="1:6" x14ac:dyDescent="0.35">
      <c r="A47" s="5"/>
      <c r="B47" s="45"/>
      <c r="C47" s="45"/>
      <c r="D47" s="45"/>
      <c r="E47" s="31"/>
    </row>
    <row r="48" spans="1:6" x14ac:dyDescent="0.35">
      <c r="A48" s="5"/>
      <c r="B48" s="45"/>
      <c r="C48" s="45"/>
      <c r="D48" s="45"/>
      <c r="E48" s="31"/>
    </row>
    <row r="49" spans="1:5" x14ac:dyDescent="0.35">
      <c r="A49" s="5"/>
      <c r="B49" s="45"/>
      <c r="C49" s="45"/>
      <c r="D49" s="45"/>
      <c r="E49" s="31"/>
    </row>
    <row r="50" spans="1:5" x14ac:dyDescent="0.35">
      <c r="A50" s="5"/>
      <c r="B50" s="45"/>
      <c r="C50" s="45"/>
      <c r="D50" s="45"/>
      <c r="E50" s="31"/>
    </row>
    <row r="51" spans="1:5" x14ac:dyDescent="0.35">
      <c r="A51" s="5"/>
      <c r="B51" s="31"/>
      <c r="C51" s="31"/>
      <c r="D51" s="31"/>
      <c r="E51" s="31"/>
    </row>
    <row r="52" spans="1:5" x14ac:dyDescent="0.35">
      <c r="A52" s="5"/>
      <c r="B52" s="31"/>
      <c r="C52" s="31"/>
      <c r="D52" s="31"/>
      <c r="E52" s="31"/>
    </row>
    <row r="53" spans="1:5" x14ac:dyDescent="0.35">
      <c r="A53" s="5"/>
      <c r="B53" s="31"/>
      <c r="C53" s="31"/>
      <c r="D53" s="31"/>
      <c r="E53" s="31"/>
    </row>
    <row r="54" spans="1:5" x14ac:dyDescent="0.35">
      <c r="A54" s="5"/>
      <c r="B54" s="31"/>
      <c r="C54" s="31"/>
      <c r="D54" s="31"/>
      <c r="E54" s="31"/>
    </row>
    <row r="55" spans="1:5" x14ac:dyDescent="0.35">
      <c r="A55" s="5"/>
      <c r="B55" s="5"/>
      <c r="C55" s="5"/>
      <c r="D55" s="5"/>
      <c r="E55" s="5"/>
    </row>
    <row r="56" spans="1:5" x14ac:dyDescent="0.35">
      <c r="A56" s="5"/>
      <c r="B56" s="5"/>
      <c r="C56" s="5"/>
      <c r="D56" s="5"/>
      <c r="E56" s="5"/>
    </row>
    <row r="57" spans="1:5" x14ac:dyDescent="0.35">
      <c r="A57" s="5"/>
      <c r="B57" s="5"/>
      <c r="C57" s="5"/>
      <c r="D57" s="5"/>
      <c r="E57" s="5"/>
    </row>
    <row r="58" spans="1:5" x14ac:dyDescent="0.35">
      <c r="A58" s="5"/>
      <c r="B58" s="5"/>
      <c r="C58" s="5"/>
      <c r="D58" s="5"/>
      <c r="E58" s="5"/>
    </row>
    <row r="59" spans="1:5" x14ac:dyDescent="0.35">
      <c r="A59" s="5"/>
      <c r="B59" s="5"/>
      <c r="C59" s="5"/>
      <c r="D59" s="5"/>
      <c r="E59" s="5"/>
    </row>
    <row r="60" spans="1:5" x14ac:dyDescent="0.35">
      <c r="A60" s="5"/>
      <c r="B60" s="5"/>
      <c r="C60" s="5"/>
      <c r="D60" s="5"/>
      <c r="E60" s="5"/>
    </row>
    <row r="61" spans="1:5" x14ac:dyDescent="0.35">
      <c r="A61" s="5"/>
      <c r="B61" s="5"/>
      <c r="C61" s="5"/>
      <c r="D61" s="5"/>
      <c r="E61" s="5"/>
    </row>
    <row r="62" spans="1:5" x14ac:dyDescent="0.35">
      <c r="A62" s="5"/>
      <c r="B62" s="5"/>
      <c r="C62" s="5"/>
      <c r="D62" s="5"/>
      <c r="E62" s="5"/>
    </row>
    <row r="63" spans="1:5" x14ac:dyDescent="0.35">
      <c r="A63" s="5"/>
      <c r="B63" s="5"/>
      <c r="C63" s="5"/>
      <c r="D63" s="5"/>
      <c r="E63" s="5"/>
    </row>
    <row r="64" spans="1:5" x14ac:dyDescent="0.35">
      <c r="A64" s="5"/>
      <c r="B64" s="5"/>
      <c r="C64" s="5"/>
      <c r="D64" s="5"/>
      <c r="E64" s="5"/>
    </row>
    <row r="65" spans="1:5" x14ac:dyDescent="0.35">
      <c r="A65" s="5"/>
      <c r="B65" s="5"/>
      <c r="C65" s="5"/>
      <c r="D65" s="5"/>
      <c r="E65" s="5"/>
    </row>
    <row r="66" spans="1:5" x14ac:dyDescent="0.35">
      <c r="A66" s="5"/>
      <c r="B66" s="5"/>
      <c r="C66" s="5"/>
      <c r="D66" s="5"/>
      <c r="E66" s="5"/>
    </row>
    <row r="67" spans="1:5" x14ac:dyDescent="0.35">
      <c r="A67" s="5"/>
      <c r="B67" s="5"/>
      <c r="C67" s="5"/>
      <c r="D67" s="5"/>
      <c r="E67" s="5"/>
    </row>
    <row r="68" spans="1:5" x14ac:dyDescent="0.35">
      <c r="A68" s="5"/>
      <c r="B68" s="5"/>
      <c r="C68" s="5"/>
      <c r="D68" s="5"/>
      <c r="E68" s="5"/>
    </row>
    <row r="69" spans="1:5" x14ac:dyDescent="0.35">
      <c r="A69" s="5"/>
      <c r="B69" s="5"/>
      <c r="C69" s="5"/>
      <c r="D69" s="5"/>
      <c r="E69" s="5"/>
    </row>
    <row r="70" spans="1:5" x14ac:dyDescent="0.35">
      <c r="A70" s="5"/>
      <c r="B70" s="5"/>
      <c r="C70" s="5"/>
      <c r="D70" s="5"/>
      <c r="E70" s="5"/>
    </row>
    <row r="71" spans="1:5" x14ac:dyDescent="0.35">
      <c r="A71" s="5"/>
      <c r="B71" s="5"/>
      <c r="C71" s="5"/>
      <c r="D71" s="5"/>
      <c r="E71" s="5"/>
    </row>
    <row r="72" spans="1:5" x14ac:dyDescent="0.35">
      <c r="A72" s="5"/>
      <c r="B72" s="5"/>
      <c r="C72" s="5"/>
      <c r="D72" s="5"/>
      <c r="E72" s="5"/>
    </row>
    <row r="73" spans="1:5" x14ac:dyDescent="0.35">
      <c r="A73" s="5"/>
      <c r="B73" s="5"/>
      <c r="C73" s="5"/>
      <c r="D73" s="5"/>
      <c r="E73" s="5"/>
    </row>
    <row r="74" spans="1:5" x14ac:dyDescent="0.35">
      <c r="A74" s="5"/>
      <c r="B74" s="5"/>
      <c r="C74" s="5"/>
      <c r="D74" s="5"/>
      <c r="E74" s="5"/>
    </row>
    <row r="75" spans="1:5" x14ac:dyDescent="0.35">
      <c r="A75" s="5"/>
      <c r="B75" s="5"/>
      <c r="C75" s="5"/>
      <c r="D75" s="5"/>
      <c r="E75" s="5"/>
    </row>
    <row r="76" spans="1:5" x14ac:dyDescent="0.35">
      <c r="A76" s="5"/>
      <c r="B76" s="5"/>
      <c r="C76" s="5"/>
      <c r="D76" s="5"/>
      <c r="E76" s="5"/>
    </row>
    <row r="77" spans="1:5" x14ac:dyDescent="0.35">
      <c r="A77" s="5"/>
      <c r="B77" s="5"/>
      <c r="C77" s="5"/>
      <c r="D77" s="5"/>
      <c r="E77" s="5"/>
    </row>
    <row r="78" spans="1:5" x14ac:dyDescent="0.35">
      <c r="A78" s="5"/>
      <c r="B78" s="5"/>
      <c r="C78" s="5"/>
      <c r="D78" s="5"/>
      <c r="E78" s="5"/>
    </row>
    <row r="79" spans="1:5" x14ac:dyDescent="0.35">
      <c r="A79" s="5"/>
      <c r="B79" s="5"/>
      <c r="C79" s="5"/>
      <c r="D79" s="5"/>
      <c r="E79" s="5"/>
    </row>
    <row r="80" spans="1:5" x14ac:dyDescent="0.35">
      <c r="A80" s="5"/>
      <c r="B80" s="5"/>
      <c r="C80" s="5"/>
      <c r="D80" s="5"/>
      <c r="E80" s="5"/>
    </row>
    <row r="81" spans="1:5" x14ac:dyDescent="0.35">
      <c r="A81" s="5"/>
      <c r="B81" s="5"/>
      <c r="C81" s="5"/>
      <c r="D81" s="5"/>
      <c r="E81" s="5"/>
    </row>
    <row r="82" spans="1:5" x14ac:dyDescent="0.35">
      <c r="A82" s="5"/>
      <c r="B82" s="5"/>
      <c r="C82" s="5"/>
      <c r="D82" s="5"/>
      <c r="E82" s="5"/>
    </row>
    <row r="83" spans="1:5" x14ac:dyDescent="0.35">
      <c r="A83" s="5"/>
      <c r="B83" s="5"/>
      <c r="C83" s="5"/>
      <c r="D83" s="5"/>
      <c r="E83" s="5"/>
    </row>
    <row r="84" spans="1:5" x14ac:dyDescent="0.35">
      <c r="A84" s="5"/>
      <c r="B84" s="5"/>
      <c r="C84" s="5"/>
      <c r="D84" s="5"/>
      <c r="E84" s="5"/>
    </row>
    <row r="85" spans="1:5" x14ac:dyDescent="0.35">
      <c r="A85" s="5"/>
      <c r="B85" s="5"/>
      <c r="C85" s="5"/>
      <c r="D85" s="5"/>
      <c r="E85" s="5"/>
    </row>
    <row r="86" spans="1:5" x14ac:dyDescent="0.35">
      <c r="A86" s="5"/>
      <c r="B86" s="5"/>
      <c r="C86" s="5"/>
      <c r="D86" s="5"/>
      <c r="E86" s="5"/>
    </row>
    <row r="87" spans="1:5" x14ac:dyDescent="0.35">
      <c r="A87" s="5"/>
      <c r="B87" s="5"/>
      <c r="C87" s="5"/>
      <c r="D87" s="5"/>
      <c r="E87" s="5"/>
    </row>
    <row r="88" spans="1:5" x14ac:dyDescent="0.35">
      <c r="A88" s="5"/>
      <c r="B88" s="5"/>
      <c r="C88" s="5"/>
      <c r="D88" s="5"/>
      <c r="E88" s="5"/>
    </row>
    <row r="89" spans="1:5" x14ac:dyDescent="0.35">
      <c r="A89" s="5"/>
      <c r="B89" s="5"/>
      <c r="C89" s="5"/>
      <c r="D89" s="5"/>
      <c r="E89" s="5"/>
    </row>
    <row r="90" spans="1:5" x14ac:dyDescent="0.35">
      <c r="A90" s="5"/>
      <c r="B90" s="5"/>
      <c r="C90" s="5"/>
      <c r="D90" s="5"/>
      <c r="E90" s="5"/>
    </row>
    <row r="91" spans="1:5" x14ac:dyDescent="0.35">
      <c r="A91" s="5"/>
      <c r="B91" s="5"/>
      <c r="C91" s="5"/>
      <c r="D91" s="5"/>
      <c r="E91" s="5"/>
    </row>
    <row r="92" spans="1:5" x14ac:dyDescent="0.35">
      <c r="A92" s="5"/>
      <c r="B92" s="5"/>
      <c r="C92" s="5"/>
      <c r="D92" s="5"/>
      <c r="E92" s="5"/>
    </row>
    <row r="93" spans="1:5" x14ac:dyDescent="0.35">
      <c r="A93" s="5"/>
      <c r="B93" s="5"/>
      <c r="C93" s="5"/>
      <c r="D93" s="5"/>
      <c r="E93" s="5"/>
    </row>
    <row r="94" spans="1:5" x14ac:dyDescent="0.35">
      <c r="A94" s="5"/>
      <c r="B94" s="5"/>
      <c r="C94" s="5"/>
      <c r="D94" s="5"/>
      <c r="E94" s="5"/>
    </row>
    <row r="95" spans="1:5" x14ac:dyDescent="0.35">
      <c r="A95" s="5"/>
      <c r="B95" s="5"/>
      <c r="C95" s="5"/>
      <c r="D95" s="5"/>
      <c r="E95" s="5"/>
    </row>
    <row r="96" spans="1:5" x14ac:dyDescent="0.35">
      <c r="A96" s="5"/>
      <c r="B96" s="5"/>
      <c r="C96" s="5"/>
      <c r="D96" s="5"/>
      <c r="E96" s="5"/>
    </row>
    <row r="97" spans="1:5" x14ac:dyDescent="0.35">
      <c r="A97" s="5"/>
      <c r="B97" s="5"/>
      <c r="C97" s="5"/>
      <c r="D97" s="5"/>
      <c r="E97" s="5"/>
    </row>
    <row r="98" spans="1:5" x14ac:dyDescent="0.35">
      <c r="A98" s="5"/>
      <c r="B98" s="5"/>
      <c r="C98" s="5"/>
      <c r="D98" s="5"/>
      <c r="E98" s="5"/>
    </row>
    <row r="99" spans="1:5" x14ac:dyDescent="0.35">
      <c r="A99" s="5"/>
      <c r="B99" s="5"/>
      <c r="C99" s="5"/>
      <c r="D99" s="5"/>
      <c r="E99" s="5"/>
    </row>
    <row r="100" spans="1:5" x14ac:dyDescent="0.35">
      <c r="A100" s="5"/>
      <c r="B100" s="5"/>
      <c r="C100" s="5"/>
      <c r="D100" s="5"/>
      <c r="E100" s="5"/>
    </row>
    <row r="101" spans="1:5" x14ac:dyDescent="0.35">
      <c r="A101" s="5"/>
      <c r="B101" s="5"/>
      <c r="C101" s="5"/>
      <c r="D101" s="5"/>
      <c r="E101" s="5"/>
    </row>
    <row r="102" spans="1:5" x14ac:dyDescent="0.35">
      <c r="A102" s="5"/>
      <c r="B102" s="5"/>
      <c r="C102" s="5"/>
      <c r="D102" s="5"/>
      <c r="E102" s="5"/>
    </row>
    <row r="103" spans="1:5" x14ac:dyDescent="0.35">
      <c r="A103" s="5"/>
      <c r="B103" s="5"/>
      <c r="C103" s="5"/>
      <c r="D103" s="5"/>
      <c r="E103" s="5"/>
    </row>
    <row r="104" spans="1:5" x14ac:dyDescent="0.35">
      <c r="A104" s="5"/>
      <c r="B104" s="5"/>
      <c r="C104" s="5"/>
      <c r="D104" s="5"/>
      <c r="E104" s="5"/>
    </row>
    <row r="105" spans="1:5" x14ac:dyDescent="0.35">
      <c r="A105" s="5"/>
      <c r="B105" s="5"/>
      <c r="C105" s="5"/>
      <c r="D105" s="5"/>
      <c r="E105" s="5"/>
    </row>
    <row r="106" spans="1:5" x14ac:dyDescent="0.35">
      <c r="A106" s="5"/>
      <c r="B106" s="5"/>
      <c r="C106" s="5"/>
      <c r="D106" s="5"/>
      <c r="E106" s="5"/>
    </row>
    <row r="107" spans="1:5" x14ac:dyDescent="0.35">
      <c r="A107" s="5"/>
      <c r="B107" s="5"/>
      <c r="C107" s="5"/>
      <c r="D107" s="5"/>
      <c r="E107" s="5"/>
    </row>
    <row r="108" spans="1:5" x14ac:dyDescent="0.35">
      <c r="A108" s="5"/>
      <c r="B108" s="5"/>
      <c r="C108" s="5"/>
      <c r="D108" s="5"/>
      <c r="E108" s="5"/>
    </row>
    <row r="109" spans="1:5" x14ac:dyDescent="0.35">
      <c r="A109" s="5"/>
      <c r="B109" s="5"/>
      <c r="C109" s="5"/>
      <c r="D109" s="5"/>
      <c r="E109" s="5"/>
    </row>
    <row r="110" spans="1:5" x14ac:dyDescent="0.35">
      <c r="A110" s="5"/>
      <c r="B110" s="5"/>
      <c r="C110" s="5"/>
      <c r="D110" s="5"/>
      <c r="E110" s="5"/>
    </row>
    <row r="111" spans="1:5" x14ac:dyDescent="0.35">
      <c r="A111" s="5"/>
      <c r="B111" s="5"/>
      <c r="C111" s="5"/>
      <c r="D111" s="5"/>
      <c r="E111" s="5"/>
    </row>
    <row r="112" spans="1:5" x14ac:dyDescent="0.35">
      <c r="A112" s="5"/>
      <c r="B112" s="5"/>
      <c r="C112" s="5"/>
      <c r="D112" s="5"/>
      <c r="E112" s="5"/>
    </row>
    <row r="113" spans="1:5" x14ac:dyDescent="0.35">
      <c r="A113" s="5"/>
      <c r="B113" s="5"/>
      <c r="C113" s="5"/>
      <c r="D113" s="5"/>
      <c r="E113" s="5"/>
    </row>
    <row r="114" spans="1:5" x14ac:dyDescent="0.35">
      <c r="A114" s="5"/>
      <c r="B114" s="5"/>
      <c r="C114" s="5"/>
      <c r="D114" s="5"/>
      <c r="E114" s="5"/>
    </row>
    <row r="115" spans="1:5" x14ac:dyDescent="0.35">
      <c r="A115" s="5"/>
      <c r="B115" s="5"/>
      <c r="C115" s="5"/>
      <c r="D115" s="5"/>
      <c r="E115" s="5"/>
    </row>
    <row r="116" spans="1:5" x14ac:dyDescent="0.35">
      <c r="A116" s="5"/>
      <c r="B116" s="5"/>
      <c r="C116" s="5"/>
      <c r="D116" s="5"/>
      <c r="E116" s="5"/>
    </row>
    <row r="117" spans="1:5" x14ac:dyDescent="0.35">
      <c r="A117" s="5"/>
      <c r="B117" s="5"/>
      <c r="C117" s="5"/>
      <c r="D117" s="5"/>
      <c r="E117" s="5"/>
    </row>
    <row r="118" spans="1:5" x14ac:dyDescent="0.35">
      <c r="A118" s="5"/>
      <c r="B118" s="5"/>
      <c r="C118" s="5"/>
      <c r="D118" s="5"/>
      <c r="E118" s="5"/>
    </row>
    <row r="119" spans="1:5" x14ac:dyDescent="0.35">
      <c r="A119" s="5"/>
      <c r="B119" s="5"/>
      <c r="C119" s="5"/>
      <c r="D119" s="5"/>
      <c r="E119" s="5"/>
    </row>
    <row r="120" spans="1:5" x14ac:dyDescent="0.35">
      <c r="A120" s="5"/>
      <c r="B120" s="5"/>
      <c r="C120" s="5"/>
      <c r="D120" s="5"/>
      <c r="E120" s="5"/>
    </row>
    <row r="121" spans="1:5" x14ac:dyDescent="0.35">
      <c r="A121" s="5"/>
      <c r="B121" s="5"/>
      <c r="C121" s="5"/>
      <c r="D121" s="5"/>
      <c r="E121" s="5"/>
    </row>
    <row r="122" spans="1:5" x14ac:dyDescent="0.35">
      <c r="A122" s="5"/>
      <c r="B122" s="5"/>
      <c r="C122" s="5"/>
      <c r="D122" s="5"/>
      <c r="E122" s="5"/>
    </row>
    <row r="123" spans="1:5" x14ac:dyDescent="0.35">
      <c r="A123" s="5"/>
      <c r="B123" s="5"/>
      <c r="C123" s="5"/>
      <c r="D123" s="5"/>
      <c r="E123" s="5"/>
    </row>
    <row r="124" spans="1:5" x14ac:dyDescent="0.35">
      <c r="A124" s="5"/>
      <c r="B124" s="5"/>
      <c r="C124" s="5"/>
      <c r="D124" s="5"/>
      <c r="E124" s="5"/>
    </row>
    <row r="125" spans="1:5" x14ac:dyDescent="0.35">
      <c r="A125" s="5"/>
      <c r="B125" s="5"/>
      <c r="C125" s="5"/>
      <c r="D125" s="5"/>
      <c r="E125" s="5"/>
    </row>
    <row r="126" spans="1:5" x14ac:dyDescent="0.35">
      <c r="A126" s="5"/>
      <c r="B126" s="5"/>
      <c r="C126" s="5"/>
      <c r="D126" s="5"/>
      <c r="E126" s="5"/>
    </row>
  </sheetData>
  <mergeCells count="1">
    <mergeCell ref="A1:B1"/>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6DA2-B6C8-4E75-B9E4-5DA0FA312870}">
  <dimension ref="A1:J25"/>
  <sheetViews>
    <sheetView zoomScale="115" zoomScaleNormal="115" workbookViewId="0">
      <pane ySplit="1" topLeftCell="A2" activePane="bottomLeft" state="frozen"/>
      <selection pane="bottomLeft" activeCell="G9" sqref="G9"/>
    </sheetView>
  </sheetViews>
  <sheetFormatPr defaultColWidth="8.7265625" defaultRowHeight="14" x14ac:dyDescent="0.35"/>
  <cols>
    <col min="1" max="1" width="32.453125" style="7" customWidth="1"/>
    <col min="2" max="4" width="20.7265625" style="7" customWidth="1"/>
    <col min="5" max="5" width="2" style="7" customWidth="1"/>
    <col min="6" max="6" width="60.54296875" style="7" customWidth="1"/>
    <col min="7" max="7" width="11.453125" style="7" customWidth="1"/>
    <col min="8" max="8" width="26" style="7" customWidth="1"/>
    <col min="9" max="9" width="15.26953125" style="7" customWidth="1"/>
    <col min="10" max="10" width="17.453125" style="7" customWidth="1"/>
    <col min="11" max="16384" width="8.7265625" style="7"/>
  </cols>
  <sheetData>
    <row r="1" spans="1:10" s="5" customFormat="1" ht="43.5" customHeight="1" x14ac:dyDescent="0.35">
      <c r="A1" s="97" t="s">
        <v>92</v>
      </c>
      <c r="B1" s="97"/>
      <c r="C1" s="32"/>
    </row>
    <row r="2" spans="1:10" ht="125.25" customHeight="1" x14ac:dyDescent="0.35">
      <c r="A2" s="58" t="e" vm="2">
        <v>#VALUE!</v>
      </c>
      <c r="B2" s="9"/>
      <c r="C2" s="9"/>
      <c r="D2" s="34"/>
      <c r="E2" s="34"/>
      <c r="F2" s="9"/>
      <c r="G2" s="9"/>
      <c r="H2" s="9"/>
      <c r="I2" s="9"/>
      <c r="J2" s="9"/>
    </row>
    <row r="3" spans="1:10" s="10" customFormat="1" x14ac:dyDescent="0.3">
      <c r="A3" s="63" t="s">
        <v>88</v>
      </c>
      <c r="B3" s="64" t="s">
        <v>89</v>
      </c>
      <c r="C3" s="64" t="s">
        <v>90</v>
      </c>
      <c r="D3" s="64" t="s">
        <v>91</v>
      </c>
      <c r="E3" s="36"/>
      <c r="F3" s="64" t="s">
        <v>96</v>
      </c>
      <c r="G3" s="68"/>
      <c r="H3" s="68"/>
      <c r="I3" s="68"/>
      <c r="J3" s="36"/>
    </row>
    <row r="4" spans="1:10" x14ac:dyDescent="0.35">
      <c r="A4" s="9" t="s">
        <v>98</v>
      </c>
      <c r="B4" s="8">
        <v>1.2</v>
      </c>
      <c r="C4" s="8">
        <v>0.9</v>
      </c>
      <c r="D4" s="8">
        <v>0.6</v>
      </c>
      <c r="E4" s="9"/>
      <c r="F4" s="9"/>
      <c r="G4" s="9"/>
      <c r="H4" s="9"/>
      <c r="I4" s="9"/>
      <c r="J4" s="9"/>
    </row>
    <row r="5" spans="1:10" x14ac:dyDescent="0.35">
      <c r="A5" s="9" t="s">
        <v>99</v>
      </c>
      <c r="B5" s="8">
        <v>0.6</v>
      </c>
      <c r="C5" s="8">
        <v>0.6</v>
      </c>
      <c r="D5" s="8">
        <v>0.6</v>
      </c>
      <c r="E5" s="9"/>
      <c r="F5" s="37" t="s">
        <v>24</v>
      </c>
      <c r="G5" s="37" t="s">
        <v>59</v>
      </c>
      <c r="H5" s="37" t="s">
        <v>60</v>
      </c>
      <c r="I5" s="37" t="s">
        <v>61</v>
      </c>
      <c r="J5" s="9"/>
    </row>
    <row r="6" spans="1:10" x14ac:dyDescent="0.35">
      <c r="A6" s="9" t="s">
        <v>100</v>
      </c>
      <c r="B6" s="8">
        <v>1.8</v>
      </c>
      <c r="C6" s="8">
        <v>1.2</v>
      </c>
      <c r="D6" s="8">
        <v>0.9</v>
      </c>
      <c r="E6" s="9"/>
      <c r="F6" s="39" t="s">
        <v>46</v>
      </c>
      <c r="G6" s="66">
        <f>B17+C17+D17</f>
        <v>12</v>
      </c>
      <c r="H6" s="48">
        <f>IFERROR(VLOOKUP(F6,'Inventory list'!A3:C126,3,FALSE),"")</f>
        <v>23</v>
      </c>
      <c r="I6" s="56">
        <f>IFERROR(G6*H6,"")</f>
        <v>276</v>
      </c>
      <c r="J6" s="9"/>
    </row>
    <row r="7" spans="1:10" x14ac:dyDescent="0.35">
      <c r="A7" s="58"/>
      <c r="B7" s="9"/>
      <c r="C7" s="9"/>
      <c r="D7" s="9"/>
      <c r="E7" s="9"/>
      <c r="F7" s="39" t="s">
        <v>47</v>
      </c>
      <c r="G7" s="66">
        <f>B18+C18+D18</f>
        <v>15</v>
      </c>
      <c r="H7" s="48">
        <f>IFERROR(VLOOKUP(F7,'Inventory list'!A4:C127,3,FALSE),"")</f>
        <v>15</v>
      </c>
      <c r="I7" s="56">
        <f t="shared" ref="I7:I8" si="0">IFERROR(G7*H7,"")</f>
        <v>225</v>
      </c>
      <c r="J7" s="9"/>
    </row>
    <row r="8" spans="1:10" ht="18" customHeight="1" x14ac:dyDescent="0.35">
      <c r="A8" s="63" t="s">
        <v>101</v>
      </c>
      <c r="B8" s="65"/>
      <c r="C8" s="65"/>
      <c r="D8" s="65"/>
      <c r="E8" s="9"/>
      <c r="F8" s="39" t="s">
        <v>45</v>
      </c>
      <c r="G8" s="66">
        <v>12</v>
      </c>
      <c r="H8" s="48">
        <f>IFERROR(VLOOKUP(F8,'Inventory list'!A5:C128,3,FALSE),"")</f>
        <v>8</v>
      </c>
      <c r="I8" s="56">
        <f t="shared" si="0"/>
        <v>96</v>
      </c>
      <c r="J8" s="9"/>
    </row>
    <row r="9" spans="1:10" x14ac:dyDescent="0.35">
      <c r="A9" s="9"/>
      <c r="B9" s="9"/>
      <c r="C9" s="9"/>
      <c r="D9" s="9"/>
      <c r="E9" s="9"/>
      <c r="F9" s="39" t="s">
        <v>49</v>
      </c>
      <c r="G9" s="74">
        <f>B13+C13+D13</f>
        <v>2.2679999999999998</v>
      </c>
      <c r="H9" s="48">
        <f>IFERROR(VLOOKUP(F9,'Inventory list'!A6:C129,3,FALSE),"")</f>
        <v>73</v>
      </c>
      <c r="I9" s="50">
        <f t="shared" ref="I9:I22" si="1">IFERROR(G9*H9,"")</f>
        <v>165.56399999999999</v>
      </c>
      <c r="J9" s="9"/>
    </row>
    <row r="10" spans="1:10" ht="16" x14ac:dyDescent="0.35">
      <c r="A10" s="63" t="s">
        <v>104</v>
      </c>
      <c r="B10" s="65">
        <f>B4*B6</f>
        <v>2.16</v>
      </c>
      <c r="C10" s="65">
        <f>C4*C6</f>
        <v>1.08</v>
      </c>
      <c r="D10" s="65">
        <f>D4*D6</f>
        <v>0.54</v>
      </c>
      <c r="E10" s="9"/>
      <c r="F10" s="39" t="s">
        <v>50</v>
      </c>
      <c r="G10" s="74">
        <f>B14+C14+D14</f>
        <v>1.1339999999999999</v>
      </c>
      <c r="H10" s="48">
        <f>IFERROR(VLOOKUP(F10,'Inventory list'!A7:C130,3,FALSE),"")</f>
        <v>100</v>
      </c>
      <c r="I10" s="50">
        <f t="shared" si="1"/>
        <v>113.39999999999999</v>
      </c>
      <c r="J10" s="9"/>
    </row>
    <row r="11" spans="1:10" x14ac:dyDescent="0.35">
      <c r="A11" s="58"/>
      <c r="B11" s="9"/>
      <c r="C11" s="9"/>
      <c r="D11" s="9"/>
      <c r="E11" s="9"/>
      <c r="F11" s="39" t="s">
        <v>58</v>
      </c>
      <c r="G11" s="75">
        <f>B22+C22+D22</f>
        <v>22.68</v>
      </c>
      <c r="H11" s="48">
        <f>IFERROR(VLOOKUP(F11,'Inventory list'!A9:C132,3,FALSE),"")</f>
        <v>5</v>
      </c>
      <c r="I11" s="50">
        <f t="shared" si="1"/>
        <v>113.4</v>
      </c>
      <c r="J11" s="9"/>
    </row>
    <row r="12" spans="1:10" ht="16" x14ac:dyDescent="0.35">
      <c r="A12" s="63" t="s">
        <v>105</v>
      </c>
      <c r="B12" s="9"/>
      <c r="C12" s="9"/>
      <c r="D12" s="9"/>
      <c r="E12" s="9"/>
      <c r="F12" s="39" t="s">
        <v>85</v>
      </c>
      <c r="G12" s="66">
        <v>12</v>
      </c>
      <c r="H12" s="48">
        <f>IFERROR(VLOOKUP(F12,'Inventory list'!A10:C133,3,FALSE),"")</f>
        <v>80</v>
      </c>
      <c r="I12" s="50">
        <f t="shared" si="1"/>
        <v>960</v>
      </c>
      <c r="J12" s="9"/>
    </row>
    <row r="13" spans="1:10" x14ac:dyDescent="0.35">
      <c r="A13" s="9" t="s">
        <v>95</v>
      </c>
      <c r="B13" s="65">
        <f>B10*B5</f>
        <v>1.296</v>
      </c>
      <c r="C13" s="65">
        <f t="shared" ref="C13:D13" si="2">C10*C5</f>
        <v>0.64800000000000002</v>
      </c>
      <c r="D13" s="65">
        <f t="shared" si="2"/>
        <v>0.32400000000000001</v>
      </c>
      <c r="E13" s="9"/>
      <c r="F13" s="39"/>
      <c r="G13" s="66"/>
      <c r="H13" s="48" t="str">
        <f>IFERROR(VLOOKUP(F13,'Inventory list'!A11:C134,3,FALSE),"")</f>
        <v/>
      </c>
      <c r="I13" s="50" t="str">
        <f t="shared" si="1"/>
        <v/>
      </c>
      <c r="J13" s="9"/>
    </row>
    <row r="14" spans="1:10" x14ac:dyDescent="0.35">
      <c r="A14" s="9" t="s">
        <v>102</v>
      </c>
      <c r="B14" s="65">
        <f>B10*0.3</f>
        <v>0.64800000000000002</v>
      </c>
      <c r="C14" s="65">
        <f t="shared" ref="C14:D14" si="3">C10*0.3</f>
        <v>0.32400000000000001</v>
      </c>
      <c r="D14" s="65">
        <f t="shared" si="3"/>
        <v>0.16200000000000001</v>
      </c>
      <c r="E14" s="9"/>
      <c r="F14" s="39"/>
      <c r="G14" s="66"/>
      <c r="H14" s="48" t="str">
        <f>IFERROR(VLOOKUP(F14,'Inventory list'!A12:C135,3,FALSE),"")</f>
        <v/>
      </c>
      <c r="I14" s="50" t="str">
        <f t="shared" si="1"/>
        <v/>
      </c>
      <c r="J14" s="9"/>
    </row>
    <row r="15" spans="1:10" x14ac:dyDescent="0.35">
      <c r="A15" s="9"/>
      <c r="B15" s="9"/>
      <c r="C15" s="9"/>
      <c r="D15" s="9"/>
      <c r="E15" s="9"/>
      <c r="F15" s="39"/>
      <c r="G15" s="66"/>
      <c r="H15" s="48" t="str">
        <f>IFERROR(VLOOKUP(F15,'Inventory list'!A13:C136,3,FALSE),"")</f>
        <v/>
      </c>
      <c r="I15" s="50" t="str">
        <f t="shared" si="1"/>
        <v/>
      </c>
      <c r="J15" s="9"/>
    </row>
    <row r="16" spans="1:10" x14ac:dyDescent="0.35">
      <c r="A16" s="63" t="s">
        <v>94</v>
      </c>
      <c r="B16" s="9"/>
      <c r="C16" s="9"/>
      <c r="D16" s="9"/>
      <c r="E16" s="9"/>
      <c r="F16" s="39"/>
      <c r="G16" s="66"/>
      <c r="H16" s="48" t="str">
        <f>IFERROR(VLOOKUP(F16,'Inventory list'!A14:C137,3,FALSE),"")</f>
        <v/>
      </c>
      <c r="I16" s="50" t="str">
        <f t="shared" si="1"/>
        <v/>
      </c>
      <c r="J16" s="9"/>
    </row>
    <row r="17" spans="1:10" ht="31.5" customHeight="1" x14ac:dyDescent="0.35">
      <c r="A17" s="9" t="s">
        <v>46</v>
      </c>
      <c r="B17" s="65">
        <v>6</v>
      </c>
      <c r="C17" s="65">
        <v>3</v>
      </c>
      <c r="D17" s="65">
        <v>3</v>
      </c>
      <c r="E17" s="9"/>
      <c r="F17" s="39"/>
      <c r="G17" s="66"/>
      <c r="H17" s="48" t="str">
        <f>IFERROR(VLOOKUP(F17,'Inventory list'!A15:C138,3,FALSE),"")</f>
        <v/>
      </c>
      <c r="I17" s="50" t="str">
        <f t="shared" si="1"/>
        <v/>
      </c>
      <c r="J17" s="9"/>
    </row>
    <row r="18" spans="1:10" ht="28" x14ac:dyDescent="0.35">
      <c r="A18" s="9" t="s">
        <v>47</v>
      </c>
      <c r="B18" s="65">
        <v>6</v>
      </c>
      <c r="C18" s="65">
        <v>6</v>
      </c>
      <c r="D18" s="65">
        <v>3</v>
      </c>
      <c r="E18" s="9"/>
      <c r="F18" s="39"/>
      <c r="G18" s="66"/>
      <c r="H18" s="48" t="str">
        <f>IFERROR(VLOOKUP(F18,'Inventory list'!A16:C139,3,FALSE),"")</f>
        <v/>
      </c>
      <c r="I18" s="50" t="str">
        <f t="shared" si="1"/>
        <v/>
      </c>
      <c r="J18" s="9"/>
    </row>
    <row r="19" spans="1:10" x14ac:dyDescent="0.35">
      <c r="A19" s="9"/>
      <c r="B19" s="9"/>
      <c r="C19" s="9"/>
      <c r="D19" s="9"/>
      <c r="E19" s="9"/>
      <c r="F19" s="39"/>
      <c r="G19" s="66"/>
      <c r="H19" s="48" t="str">
        <f>IFERROR(VLOOKUP(F19,'Inventory list'!A17:C140,3,FALSE),"")</f>
        <v/>
      </c>
      <c r="I19" s="50" t="str">
        <f t="shared" si="1"/>
        <v/>
      </c>
      <c r="J19" s="9"/>
    </row>
    <row r="20" spans="1:10" x14ac:dyDescent="0.35">
      <c r="A20" s="63" t="s">
        <v>97</v>
      </c>
      <c r="B20" s="65"/>
      <c r="C20" s="65"/>
      <c r="D20" s="65"/>
      <c r="E20" s="9"/>
      <c r="F20" s="39"/>
      <c r="G20" s="66"/>
      <c r="H20" s="48" t="str">
        <f>IFERROR(VLOOKUP(F20,'Inventory list'!A18:C141,3,FALSE),"")</f>
        <v/>
      </c>
      <c r="I20" s="50" t="str">
        <f t="shared" si="1"/>
        <v/>
      </c>
      <c r="J20" s="9"/>
    </row>
    <row r="21" spans="1:10" ht="28" x14ac:dyDescent="0.35">
      <c r="A21" s="9" t="s">
        <v>43</v>
      </c>
      <c r="B21" s="9"/>
      <c r="C21" s="9"/>
      <c r="D21" s="9"/>
      <c r="E21" s="9"/>
      <c r="F21" s="39"/>
      <c r="G21" s="66"/>
      <c r="H21" s="48" t="str">
        <f>IFERROR(VLOOKUP(F21,'Inventory list'!A19:C142,3,FALSE),"")</f>
        <v/>
      </c>
      <c r="I21" s="50" t="str">
        <f t="shared" si="1"/>
        <v/>
      </c>
      <c r="J21" s="9"/>
    </row>
    <row r="22" spans="1:10" ht="16" x14ac:dyDescent="0.35">
      <c r="A22" s="63" t="s">
        <v>111</v>
      </c>
      <c r="B22" s="73">
        <f>B10*6</f>
        <v>12.96</v>
      </c>
      <c r="C22" s="73">
        <f t="shared" ref="C22:D22" si="4">C10*6</f>
        <v>6.48</v>
      </c>
      <c r="D22" s="73">
        <f t="shared" si="4"/>
        <v>3.24</v>
      </c>
      <c r="E22" s="9"/>
      <c r="F22" s="40"/>
      <c r="G22" s="67"/>
      <c r="H22" s="49" t="str">
        <f>IFERROR(VLOOKUP(F22,'Inventory list'!A22:C144,3,FALSE),"")</f>
        <v/>
      </c>
      <c r="I22" s="50" t="str">
        <f t="shared" si="1"/>
        <v/>
      </c>
      <c r="J22" s="9"/>
    </row>
    <row r="23" spans="1:10" ht="28" x14ac:dyDescent="0.35">
      <c r="A23" s="9"/>
      <c r="B23" s="9"/>
      <c r="C23" s="9"/>
      <c r="D23" s="9"/>
      <c r="E23" s="9"/>
      <c r="F23" s="38" t="s">
        <v>103</v>
      </c>
      <c r="G23" s="42"/>
      <c r="H23" s="42" t="s">
        <v>25</v>
      </c>
      <c r="I23" s="62">
        <f>SUM(I6:I22)</f>
        <v>1949.364</v>
      </c>
      <c r="J23" s="58"/>
    </row>
    <row r="24" spans="1:10" x14ac:dyDescent="0.35">
      <c r="A24" s="9"/>
      <c r="B24" s="9"/>
      <c r="C24" s="9"/>
      <c r="D24" s="9"/>
      <c r="E24" s="9"/>
      <c r="F24" s="43"/>
      <c r="G24" s="43"/>
      <c r="H24" s="43"/>
      <c r="I24" s="43"/>
      <c r="J24" s="9"/>
    </row>
    <row r="25" spans="1:10" x14ac:dyDescent="0.35">
      <c r="A25" s="9"/>
      <c r="B25" s="9"/>
      <c r="C25" s="9"/>
      <c r="D25" s="9"/>
      <c r="E25" s="9"/>
      <c r="F25" s="9"/>
      <c r="G25" s="9"/>
      <c r="H25" s="9"/>
      <c r="I25" s="9"/>
      <c r="J25" s="9"/>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70D8F7-62DB-47A7-9F1F-0BB4EFC02B24}">
          <x14:formula1>
            <xm:f>'Inventory list'!$A$3:$A$126</xm:f>
          </x14:formula1>
          <xm:sqref>F6:F22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050E-26CB-4E90-B010-3475705F7C2F}">
  <dimension ref="A1:J25"/>
  <sheetViews>
    <sheetView zoomScale="115" zoomScaleNormal="115" workbookViewId="0">
      <pane ySplit="1" topLeftCell="A2" activePane="bottomLeft" state="frozen"/>
      <selection pane="bottomLeft" activeCell="F11" sqref="F11"/>
    </sheetView>
  </sheetViews>
  <sheetFormatPr defaultColWidth="8.7265625" defaultRowHeight="14" x14ac:dyDescent="0.35"/>
  <cols>
    <col min="1" max="1" width="32.453125" style="7" customWidth="1"/>
    <col min="2" max="4" width="20.7265625" style="7" customWidth="1"/>
    <col min="5" max="5" width="2" style="7" customWidth="1"/>
    <col min="6" max="6" width="60.54296875" style="7" customWidth="1"/>
    <col min="7" max="7" width="11.453125" style="7" customWidth="1"/>
    <col min="8" max="8" width="26" style="7" customWidth="1"/>
    <col min="9" max="9" width="15.26953125" style="7" customWidth="1"/>
    <col min="10" max="10" width="17.453125" style="7" customWidth="1"/>
    <col min="11" max="16384" width="8.7265625" style="7"/>
  </cols>
  <sheetData>
    <row r="1" spans="1:10" s="5" customFormat="1" ht="43.5" customHeight="1" x14ac:dyDescent="0.35">
      <c r="A1" s="97" t="s">
        <v>92</v>
      </c>
      <c r="B1" s="97"/>
      <c r="C1" s="32"/>
    </row>
    <row r="2" spans="1:10" ht="125.25" customHeight="1" x14ac:dyDescent="0.35">
      <c r="A2" s="58" t="e" vm="2">
        <v>#VALUE!</v>
      </c>
      <c r="B2" s="9"/>
      <c r="C2" s="9"/>
      <c r="D2" s="34"/>
      <c r="E2" s="34"/>
      <c r="F2" s="9"/>
      <c r="G2" s="9"/>
      <c r="H2" s="9"/>
      <c r="I2" s="9"/>
      <c r="J2" s="9"/>
    </row>
    <row r="3" spans="1:10" s="10" customFormat="1" x14ac:dyDescent="0.3">
      <c r="A3" s="63" t="s">
        <v>88</v>
      </c>
      <c r="B3" s="64" t="s">
        <v>89</v>
      </c>
      <c r="C3" s="64" t="s">
        <v>90</v>
      </c>
      <c r="D3" s="64" t="s">
        <v>91</v>
      </c>
      <c r="E3" s="36"/>
      <c r="F3" s="64" t="s">
        <v>96</v>
      </c>
      <c r="G3" s="68"/>
      <c r="H3" s="68"/>
      <c r="I3" s="68"/>
      <c r="J3" s="36"/>
    </row>
    <row r="4" spans="1:10" x14ac:dyDescent="0.35">
      <c r="A4" s="9" t="s">
        <v>98</v>
      </c>
      <c r="B4" s="8">
        <v>1.2</v>
      </c>
      <c r="C4" s="8">
        <v>0.9</v>
      </c>
      <c r="D4" s="8">
        <v>0.6</v>
      </c>
      <c r="E4" s="9"/>
      <c r="F4" s="9"/>
      <c r="G4" s="9"/>
      <c r="H4" s="9"/>
      <c r="I4" s="9"/>
      <c r="J4" s="9"/>
    </row>
    <row r="5" spans="1:10" x14ac:dyDescent="0.35">
      <c r="A5" s="9" t="s">
        <v>99</v>
      </c>
      <c r="B5" s="8">
        <v>0.6</v>
      </c>
      <c r="C5" s="8">
        <v>0.6</v>
      </c>
      <c r="D5" s="8">
        <v>0.6</v>
      </c>
      <c r="E5" s="9"/>
      <c r="F5" s="37" t="s">
        <v>24</v>
      </c>
      <c r="G5" s="37" t="s">
        <v>59</v>
      </c>
      <c r="H5" s="37" t="s">
        <v>60</v>
      </c>
      <c r="I5" s="37" t="s">
        <v>61</v>
      </c>
      <c r="J5" s="9"/>
    </row>
    <row r="6" spans="1:10" x14ac:dyDescent="0.35">
      <c r="A6" s="9" t="s">
        <v>100</v>
      </c>
      <c r="B6" s="8">
        <v>1.8</v>
      </c>
      <c r="C6" s="8">
        <v>1.2</v>
      </c>
      <c r="D6" s="8">
        <v>0.9</v>
      </c>
      <c r="E6" s="9"/>
      <c r="F6" s="39" t="s">
        <v>46</v>
      </c>
      <c r="G6" s="66">
        <v>9</v>
      </c>
      <c r="H6" s="48">
        <f>IFERROR(VLOOKUP(F6,'Inventory list'!A3:C126,3,FALSE),"")</f>
        <v>23</v>
      </c>
      <c r="I6" s="56">
        <f>IFERROR(G6*H6,"")</f>
        <v>207</v>
      </c>
      <c r="J6" s="9"/>
    </row>
    <row r="7" spans="1:10" x14ac:dyDescent="0.35">
      <c r="A7" s="58"/>
      <c r="B7" s="9"/>
      <c r="C7" s="9"/>
      <c r="D7" s="9"/>
      <c r="E7" s="9"/>
      <c r="F7" s="39" t="s">
        <v>47</v>
      </c>
      <c r="G7" s="66">
        <f>B18+C18+D18</f>
        <v>12</v>
      </c>
      <c r="H7" s="48">
        <f>IFERROR(VLOOKUP(F7,'Inventory list'!A4:C127,3,FALSE),"")</f>
        <v>15</v>
      </c>
      <c r="I7" s="56">
        <f t="shared" ref="I7:I22" si="0">IFERROR(G7*H7,"")</f>
        <v>180</v>
      </c>
      <c r="J7" s="9"/>
    </row>
    <row r="8" spans="1:10" ht="18" customHeight="1" x14ac:dyDescent="0.35">
      <c r="A8" s="63" t="s">
        <v>101</v>
      </c>
      <c r="B8" s="65"/>
      <c r="C8" s="65"/>
      <c r="D8" s="65"/>
      <c r="E8" s="9"/>
      <c r="F8" s="39" t="s">
        <v>45</v>
      </c>
      <c r="G8" s="66">
        <v>12</v>
      </c>
      <c r="H8" s="48">
        <f>IFERROR(VLOOKUP(F8,'Inventory list'!A5:C128,3,FALSE),"")</f>
        <v>8</v>
      </c>
      <c r="I8" s="56">
        <f t="shared" si="0"/>
        <v>96</v>
      </c>
      <c r="J8" s="9"/>
    </row>
    <row r="9" spans="1:10" x14ac:dyDescent="0.35">
      <c r="A9" s="9"/>
      <c r="B9" s="9"/>
      <c r="C9" s="9"/>
      <c r="D9" s="9"/>
      <c r="E9" s="9"/>
      <c r="F9" s="39" t="s">
        <v>49</v>
      </c>
      <c r="G9" s="75">
        <f>B13+C13+D13</f>
        <v>1.944</v>
      </c>
      <c r="H9" s="48">
        <f>IFERROR(VLOOKUP(F9,'Inventory list'!A6:C129,3,FALSE),"")</f>
        <v>73</v>
      </c>
      <c r="I9" s="50">
        <f t="shared" si="0"/>
        <v>141.91200000000001</v>
      </c>
      <c r="J9" s="9"/>
    </row>
    <row r="10" spans="1:10" ht="16" x14ac:dyDescent="0.35">
      <c r="A10" s="63" t="s">
        <v>104</v>
      </c>
      <c r="B10" s="65">
        <f>B4*B6</f>
        <v>2.16</v>
      </c>
      <c r="C10" s="65">
        <f>C4*C6</f>
        <v>1.08</v>
      </c>
      <c r="D10" s="65"/>
      <c r="E10" s="9"/>
      <c r="F10" s="39" t="s">
        <v>50</v>
      </c>
      <c r="G10" s="75">
        <f>B14+C14+D14</f>
        <v>0.97199999999999998</v>
      </c>
      <c r="H10" s="48">
        <f>IFERROR(VLOOKUP(F10,'Inventory list'!A7:C130,3,FALSE),"")</f>
        <v>100</v>
      </c>
      <c r="I10" s="50">
        <f t="shared" si="0"/>
        <v>97.2</v>
      </c>
      <c r="J10" s="9"/>
    </row>
    <row r="11" spans="1:10" x14ac:dyDescent="0.35">
      <c r="A11" s="58"/>
      <c r="B11" s="9"/>
      <c r="C11" s="9"/>
      <c r="D11" s="9"/>
      <c r="E11" s="9"/>
      <c r="F11" s="39" t="s">
        <v>58</v>
      </c>
      <c r="G11" s="75">
        <f>B22+C22+D22</f>
        <v>19.440000000000001</v>
      </c>
      <c r="H11" s="48">
        <f>IFERROR(VLOOKUP(F11,'Inventory list'!A9:C132,3,FALSE),"")</f>
        <v>5</v>
      </c>
      <c r="I11" s="50">
        <f t="shared" si="0"/>
        <v>97.2</v>
      </c>
      <c r="J11" s="9"/>
    </row>
    <row r="12" spans="1:10" ht="16" x14ac:dyDescent="0.35">
      <c r="A12" s="63" t="s">
        <v>105</v>
      </c>
      <c r="B12" s="9"/>
      <c r="C12" s="9"/>
      <c r="D12" s="9"/>
      <c r="E12" s="9"/>
      <c r="F12" s="39" t="s">
        <v>85</v>
      </c>
      <c r="G12" s="66">
        <v>8</v>
      </c>
      <c r="H12" s="48">
        <f>IFERROR(VLOOKUP(F12,'Inventory list'!A10:C133,3,FALSE),"")</f>
        <v>80</v>
      </c>
      <c r="I12" s="50">
        <f t="shared" si="0"/>
        <v>640</v>
      </c>
      <c r="J12" s="9"/>
    </row>
    <row r="13" spans="1:10" x14ac:dyDescent="0.35">
      <c r="A13" s="9" t="s">
        <v>95</v>
      </c>
      <c r="B13" s="65">
        <f>B10*B5</f>
        <v>1.296</v>
      </c>
      <c r="C13" s="65">
        <f t="shared" ref="C13:D13" si="1">C10*C5</f>
        <v>0.64800000000000002</v>
      </c>
      <c r="D13" s="65">
        <f t="shared" si="1"/>
        <v>0</v>
      </c>
      <c r="E13" s="9"/>
      <c r="F13" s="39"/>
      <c r="G13" s="66"/>
      <c r="H13" s="48" t="str">
        <f>IFERROR(VLOOKUP(F13,'Inventory list'!A11:C134,3,FALSE),"")</f>
        <v/>
      </c>
      <c r="I13" s="50" t="str">
        <f t="shared" si="0"/>
        <v/>
      </c>
      <c r="J13" s="9"/>
    </row>
    <row r="14" spans="1:10" x14ac:dyDescent="0.35">
      <c r="A14" s="9" t="s">
        <v>102</v>
      </c>
      <c r="B14" s="65">
        <f>B10*0.3</f>
        <v>0.64800000000000002</v>
      </c>
      <c r="C14" s="65">
        <f t="shared" ref="C14:D14" si="2">C10*0.3</f>
        <v>0.32400000000000001</v>
      </c>
      <c r="D14" s="65">
        <f t="shared" si="2"/>
        <v>0</v>
      </c>
      <c r="E14" s="9"/>
      <c r="F14" s="39"/>
      <c r="G14" s="66"/>
      <c r="H14" s="48" t="str">
        <f>IFERROR(VLOOKUP(F14,'Inventory list'!A12:C135,3,FALSE),"")</f>
        <v/>
      </c>
      <c r="I14" s="50" t="str">
        <f t="shared" si="0"/>
        <v/>
      </c>
      <c r="J14" s="9"/>
    </row>
    <row r="15" spans="1:10" x14ac:dyDescent="0.35">
      <c r="A15" s="9"/>
      <c r="B15" s="9"/>
      <c r="C15" s="9"/>
      <c r="D15" s="9"/>
      <c r="E15" s="9"/>
      <c r="F15" s="39"/>
      <c r="G15" s="66"/>
      <c r="H15" s="48" t="str">
        <f>IFERROR(VLOOKUP(F15,'Inventory list'!A13:C136,3,FALSE),"")</f>
        <v/>
      </c>
      <c r="I15" s="50" t="str">
        <f t="shared" si="0"/>
        <v/>
      </c>
      <c r="J15" s="9"/>
    </row>
    <row r="16" spans="1:10" x14ac:dyDescent="0.35">
      <c r="A16" s="63" t="s">
        <v>94</v>
      </c>
      <c r="B16" s="9"/>
      <c r="C16" s="9"/>
      <c r="D16" s="9"/>
      <c r="E16" s="9"/>
      <c r="F16" s="39"/>
      <c r="G16" s="66"/>
      <c r="H16" s="48" t="str">
        <f>IFERROR(VLOOKUP(F16,'Inventory list'!A14:C137,3,FALSE),"")</f>
        <v/>
      </c>
      <c r="I16" s="50" t="str">
        <f t="shared" si="0"/>
        <v/>
      </c>
      <c r="J16" s="9"/>
    </row>
    <row r="17" spans="1:10" ht="31.5" customHeight="1" x14ac:dyDescent="0.35">
      <c r="A17" s="9" t="s">
        <v>46</v>
      </c>
      <c r="B17" s="65">
        <v>6</v>
      </c>
      <c r="C17" s="65">
        <v>3</v>
      </c>
      <c r="D17" s="65"/>
      <c r="E17" s="9"/>
      <c r="F17" s="39"/>
      <c r="G17" s="66"/>
      <c r="H17" s="48" t="str">
        <f>IFERROR(VLOOKUP(F17,'Inventory list'!A15:C138,3,FALSE),"")</f>
        <v/>
      </c>
      <c r="I17" s="50" t="str">
        <f t="shared" si="0"/>
        <v/>
      </c>
      <c r="J17" s="9"/>
    </row>
    <row r="18" spans="1:10" ht="28" x14ac:dyDescent="0.35">
      <c r="A18" s="9" t="s">
        <v>47</v>
      </c>
      <c r="B18" s="65">
        <v>6</v>
      </c>
      <c r="C18" s="65">
        <v>6</v>
      </c>
      <c r="D18" s="65"/>
      <c r="E18" s="9"/>
      <c r="F18" s="39"/>
      <c r="G18" s="66"/>
      <c r="H18" s="48" t="str">
        <f>IFERROR(VLOOKUP(F18,'Inventory list'!A16:C139,3,FALSE),"")</f>
        <v/>
      </c>
      <c r="I18" s="50" t="str">
        <f t="shared" si="0"/>
        <v/>
      </c>
      <c r="J18" s="9"/>
    </row>
    <row r="19" spans="1:10" x14ac:dyDescent="0.35">
      <c r="A19" s="9"/>
      <c r="B19" s="9"/>
      <c r="C19" s="9"/>
      <c r="D19" s="9"/>
      <c r="E19" s="9"/>
      <c r="F19" s="39"/>
      <c r="G19" s="66"/>
      <c r="H19" s="48" t="str">
        <f>IFERROR(VLOOKUP(F19,'Inventory list'!A17:C140,3,FALSE),"")</f>
        <v/>
      </c>
      <c r="I19" s="50" t="str">
        <f t="shared" si="0"/>
        <v/>
      </c>
      <c r="J19" s="9"/>
    </row>
    <row r="20" spans="1:10" x14ac:dyDescent="0.35">
      <c r="A20" s="63" t="s">
        <v>97</v>
      </c>
      <c r="B20" s="65"/>
      <c r="C20" s="65"/>
      <c r="D20" s="65"/>
      <c r="E20" s="9"/>
      <c r="F20" s="39"/>
      <c r="G20" s="66"/>
      <c r="H20" s="48" t="str">
        <f>IFERROR(VLOOKUP(F20,'Inventory list'!A18:C141,3,FALSE),"")</f>
        <v/>
      </c>
      <c r="I20" s="50" t="str">
        <f t="shared" si="0"/>
        <v/>
      </c>
      <c r="J20" s="9"/>
    </row>
    <row r="21" spans="1:10" ht="28" x14ac:dyDescent="0.35">
      <c r="A21" s="9" t="s">
        <v>43</v>
      </c>
      <c r="B21" s="9"/>
      <c r="C21" s="9"/>
      <c r="D21" s="9"/>
      <c r="E21" s="9"/>
      <c r="F21" s="39"/>
      <c r="G21" s="66"/>
      <c r="H21" s="48" t="str">
        <f>IFERROR(VLOOKUP(F21,'Inventory list'!A19:C142,3,FALSE),"")</f>
        <v/>
      </c>
      <c r="I21" s="50" t="str">
        <f t="shared" si="0"/>
        <v/>
      </c>
      <c r="J21" s="9"/>
    </row>
    <row r="22" spans="1:10" ht="16" x14ac:dyDescent="0.35">
      <c r="A22" s="63" t="s">
        <v>111</v>
      </c>
      <c r="B22" s="73">
        <f>B10*6</f>
        <v>12.96</v>
      </c>
      <c r="C22" s="73">
        <f t="shared" ref="C22:D22" si="3">C10*6</f>
        <v>6.48</v>
      </c>
      <c r="D22" s="73">
        <f t="shared" si="3"/>
        <v>0</v>
      </c>
      <c r="E22" s="9"/>
      <c r="F22" s="40"/>
      <c r="G22" s="67"/>
      <c r="H22" s="49" t="str">
        <f>IFERROR(VLOOKUP(F22,'Inventory list'!A22:C144,3,FALSE),"")</f>
        <v/>
      </c>
      <c r="I22" s="50" t="str">
        <f t="shared" si="0"/>
        <v/>
      </c>
      <c r="J22" s="9"/>
    </row>
    <row r="23" spans="1:10" ht="28" x14ac:dyDescent="0.35">
      <c r="A23" s="9"/>
      <c r="B23" s="9"/>
      <c r="C23" s="9"/>
      <c r="D23" s="9"/>
      <c r="E23" s="9"/>
      <c r="F23" s="38" t="s">
        <v>103</v>
      </c>
      <c r="G23" s="42"/>
      <c r="H23" s="42" t="s">
        <v>25</v>
      </c>
      <c r="I23" s="62">
        <f>SUM(I6:I22)</f>
        <v>1459.3120000000001</v>
      </c>
      <c r="J23" s="58"/>
    </row>
    <row r="24" spans="1:10" x14ac:dyDescent="0.35">
      <c r="A24" s="9"/>
      <c r="B24" s="9"/>
      <c r="C24" s="9"/>
      <c r="D24" s="9"/>
      <c r="E24" s="9"/>
      <c r="F24" s="43"/>
      <c r="G24" s="43"/>
      <c r="H24" s="43"/>
      <c r="I24" s="43"/>
      <c r="J24" s="9"/>
    </row>
    <row r="25" spans="1:10" x14ac:dyDescent="0.35">
      <c r="A25" s="9"/>
      <c r="B25" s="9"/>
      <c r="C25" s="9"/>
      <c r="D25" s="9"/>
      <c r="E25" s="9"/>
      <c r="F25" s="9"/>
      <c r="G25" s="9"/>
      <c r="H25" s="9"/>
      <c r="I25" s="9"/>
      <c r="J25" s="9"/>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18204A9-836E-4FEB-9849-23A553C81D05}">
          <x14:formula1>
            <xm:f>'Inventory list'!$A$3:$A$126</xm:f>
          </x14:formula1>
          <xm:sqref>F6:F22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A3A0-576B-46CE-8E40-354A56B0D044}">
  <dimension ref="A1:J25"/>
  <sheetViews>
    <sheetView zoomScale="115" zoomScaleNormal="115" workbookViewId="0">
      <pane ySplit="1" topLeftCell="A3" activePane="bottomLeft" state="frozen"/>
      <selection pane="bottomLeft" activeCell="F16" sqref="F16"/>
    </sheetView>
  </sheetViews>
  <sheetFormatPr defaultColWidth="8.7265625" defaultRowHeight="14" x14ac:dyDescent="0.35"/>
  <cols>
    <col min="1" max="1" width="32.453125" style="7" customWidth="1"/>
    <col min="2" max="4" width="20.7265625" style="7" customWidth="1"/>
    <col min="5" max="5" width="2" style="7" customWidth="1"/>
    <col min="6" max="6" width="60.54296875" style="7" customWidth="1"/>
    <col min="7" max="7" width="11.453125" style="7" customWidth="1"/>
    <col min="8" max="8" width="26" style="7" customWidth="1"/>
    <col min="9" max="9" width="15.26953125" style="7" customWidth="1"/>
    <col min="10" max="10" width="17.453125" style="7" customWidth="1"/>
    <col min="11" max="16384" width="8.7265625" style="7"/>
  </cols>
  <sheetData>
    <row r="1" spans="1:10" s="5" customFormat="1" ht="43.5" customHeight="1" x14ac:dyDescent="0.35">
      <c r="A1" s="97" t="s">
        <v>92</v>
      </c>
      <c r="B1" s="97"/>
      <c r="C1" s="32"/>
    </row>
    <row r="2" spans="1:10" ht="125.25" customHeight="1" x14ac:dyDescent="0.35">
      <c r="A2" s="58" t="e" vm="2">
        <v>#VALUE!</v>
      </c>
      <c r="B2" s="9"/>
      <c r="C2" s="9"/>
      <c r="D2" s="34"/>
      <c r="E2" s="34"/>
      <c r="F2" s="9"/>
      <c r="G2" s="9"/>
      <c r="H2" s="9"/>
      <c r="I2" s="9"/>
      <c r="J2" s="9"/>
    </row>
    <row r="3" spans="1:10" s="10" customFormat="1" x14ac:dyDescent="0.3">
      <c r="A3" s="63" t="s">
        <v>88</v>
      </c>
      <c r="B3" s="64" t="s">
        <v>89</v>
      </c>
      <c r="C3" s="64" t="s">
        <v>90</v>
      </c>
      <c r="D3" s="64" t="s">
        <v>91</v>
      </c>
      <c r="E3" s="36"/>
      <c r="F3" s="64" t="s">
        <v>96</v>
      </c>
      <c r="G3" s="68"/>
      <c r="H3" s="68"/>
      <c r="I3" s="68"/>
      <c r="J3" s="36"/>
    </row>
    <row r="4" spans="1:10" x14ac:dyDescent="0.35">
      <c r="A4" s="9" t="s">
        <v>98</v>
      </c>
      <c r="B4" s="8">
        <v>1.5</v>
      </c>
      <c r="C4" s="8">
        <v>1.5</v>
      </c>
      <c r="D4" s="8"/>
      <c r="E4" s="9"/>
      <c r="F4" s="9"/>
      <c r="G4" s="9"/>
      <c r="H4" s="9"/>
      <c r="I4" s="9"/>
      <c r="J4" s="9"/>
    </row>
    <row r="5" spans="1:10" x14ac:dyDescent="0.35">
      <c r="A5" s="9" t="s">
        <v>99</v>
      </c>
      <c r="B5" s="8">
        <v>0.3</v>
      </c>
      <c r="C5" s="8">
        <v>0.3</v>
      </c>
      <c r="D5" s="8"/>
      <c r="E5" s="9"/>
      <c r="F5" s="37" t="s">
        <v>24</v>
      </c>
      <c r="G5" s="37" t="s">
        <v>59</v>
      </c>
      <c r="H5" s="37" t="s">
        <v>60</v>
      </c>
      <c r="I5" s="37" t="s">
        <v>61</v>
      </c>
      <c r="J5" s="9"/>
    </row>
    <row r="6" spans="1:10" x14ac:dyDescent="0.35">
      <c r="A6" s="9" t="s">
        <v>100</v>
      </c>
      <c r="B6" s="8">
        <v>2</v>
      </c>
      <c r="C6" s="8">
        <v>3</v>
      </c>
      <c r="D6" s="8"/>
      <c r="E6" s="9"/>
      <c r="F6" s="39" t="s">
        <v>43</v>
      </c>
      <c r="G6" s="66">
        <v>2</v>
      </c>
      <c r="H6" s="48">
        <f>IFERROR(VLOOKUP(F6,'Inventory list'!A3:C126,3,FALSE),"")</f>
        <v>33</v>
      </c>
      <c r="I6" s="56">
        <f>IFERROR(G6*H6,"")</f>
        <v>66</v>
      </c>
      <c r="J6" s="9"/>
    </row>
    <row r="7" spans="1:10" x14ac:dyDescent="0.35">
      <c r="A7" s="58"/>
      <c r="B7" s="9"/>
      <c r="C7" s="9"/>
      <c r="D7" s="9"/>
      <c r="E7" s="9"/>
      <c r="F7" s="39" t="s">
        <v>48</v>
      </c>
      <c r="G7" s="66">
        <f>B13+C13</f>
        <v>2.25</v>
      </c>
      <c r="H7" s="48">
        <f>IFERROR(VLOOKUP(F7,'Inventory list'!A4:C127,3,FALSE),"")</f>
        <v>61</v>
      </c>
      <c r="I7" s="56">
        <f t="shared" ref="I7:I22" si="0">IFERROR(G7*H7,"")</f>
        <v>137.25</v>
      </c>
      <c r="J7" s="9"/>
    </row>
    <row r="8" spans="1:10" ht="18" customHeight="1" x14ac:dyDescent="0.35">
      <c r="A8" s="63" t="s">
        <v>101</v>
      </c>
      <c r="B8" s="65">
        <f>2*(B4+B6)</f>
        <v>7</v>
      </c>
      <c r="C8" s="65">
        <f>2*(C4+C6)</f>
        <v>9</v>
      </c>
      <c r="D8" s="65"/>
      <c r="E8" s="9"/>
      <c r="F8" s="39" t="s">
        <v>50</v>
      </c>
      <c r="G8" s="66">
        <f>B14+C14</f>
        <v>2.25</v>
      </c>
      <c r="H8" s="48">
        <f>IFERROR(VLOOKUP(F8,'Inventory list'!A5:C128,3,FALSE),"")</f>
        <v>100</v>
      </c>
      <c r="I8" s="56">
        <f t="shared" si="0"/>
        <v>225</v>
      </c>
      <c r="J8" s="9"/>
    </row>
    <row r="9" spans="1:10" x14ac:dyDescent="0.35">
      <c r="A9" s="9"/>
      <c r="B9" s="9"/>
      <c r="C9" s="9"/>
      <c r="D9" s="9"/>
      <c r="E9" s="9"/>
      <c r="F9" s="39" t="s">
        <v>55</v>
      </c>
      <c r="G9" s="66">
        <v>6</v>
      </c>
      <c r="H9" s="48">
        <f>IFERROR(VLOOKUP(F9,'Inventory list'!A6:C129,3,FALSE),"")</f>
        <v>80</v>
      </c>
      <c r="I9" s="50">
        <f t="shared" si="0"/>
        <v>480</v>
      </c>
      <c r="J9" s="9"/>
    </row>
    <row r="10" spans="1:10" ht="16" x14ac:dyDescent="0.35">
      <c r="A10" s="63" t="s">
        <v>104</v>
      </c>
      <c r="B10" s="65">
        <f>B4*B6</f>
        <v>3</v>
      </c>
      <c r="C10" s="65">
        <f>C4*C6</f>
        <v>4.5</v>
      </c>
      <c r="D10" s="65"/>
      <c r="E10" s="9"/>
      <c r="F10" s="39" t="s">
        <v>54</v>
      </c>
      <c r="G10" s="66">
        <v>10</v>
      </c>
      <c r="H10" s="48">
        <f>IFERROR(VLOOKUP(F10,'Inventory list'!A7:C130,3,FALSE),"")</f>
        <v>20</v>
      </c>
      <c r="I10" s="50">
        <f t="shared" si="0"/>
        <v>200</v>
      </c>
      <c r="J10" s="9"/>
    </row>
    <row r="11" spans="1:10" x14ac:dyDescent="0.35">
      <c r="A11" s="58"/>
      <c r="B11" s="9"/>
      <c r="C11" s="9"/>
      <c r="D11" s="9"/>
      <c r="E11" s="9"/>
      <c r="F11" s="39" t="s">
        <v>62</v>
      </c>
      <c r="G11" s="66">
        <v>22</v>
      </c>
      <c r="H11" s="48">
        <f>IFERROR(VLOOKUP(F11,'Inventory list'!A9:C132,3,FALSE),"")</f>
        <v>8</v>
      </c>
      <c r="I11" s="50">
        <f t="shared" si="0"/>
        <v>176</v>
      </c>
      <c r="J11" s="9"/>
    </row>
    <row r="12" spans="1:10" ht="16" x14ac:dyDescent="0.35">
      <c r="A12" s="63" t="s">
        <v>105</v>
      </c>
      <c r="B12" s="9"/>
      <c r="C12" s="9"/>
      <c r="D12" s="9"/>
      <c r="E12" s="9"/>
      <c r="F12" s="39" t="s">
        <v>85</v>
      </c>
      <c r="G12" s="66">
        <v>8</v>
      </c>
      <c r="H12" s="48">
        <f>IFERROR(VLOOKUP(F12,'Inventory list'!A10:C133,3,FALSE),"")</f>
        <v>80</v>
      </c>
      <c r="I12" s="50">
        <f t="shared" si="0"/>
        <v>640</v>
      </c>
      <c r="J12" s="9"/>
    </row>
    <row r="13" spans="1:10" x14ac:dyDescent="0.35">
      <c r="A13" s="9" t="s">
        <v>95</v>
      </c>
      <c r="B13" s="65">
        <f>B10*B5</f>
        <v>0.89999999999999991</v>
      </c>
      <c r="C13" s="65">
        <f>C10*C5</f>
        <v>1.3499999999999999</v>
      </c>
      <c r="D13" s="65"/>
      <c r="E13" s="9"/>
      <c r="F13" s="39"/>
      <c r="G13" s="66"/>
      <c r="H13" s="48" t="str">
        <f>IFERROR(VLOOKUP(F13,'Inventory list'!A11:C134,3,FALSE),"")</f>
        <v/>
      </c>
      <c r="I13" s="50" t="str">
        <f t="shared" si="0"/>
        <v/>
      </c>
      <c r="J13" s="9"/>
    </row>
    <row r="14" spans="1:10" x14ac:dyDescent="0.35">
      <c r="A14" s="9" t="s">
        <v>102</v>
      </c>
      <c r="B14" s="65">
        <f>B10*0.3</f>
        <v>0.89999999999999991</v>
      </c>
      <c r="C14" s="65">
        <f>C10*0.3</f>
        <v>1.3499999999999999</v>
      </c>
      <c r="D14" s="65"/>
      <c r="E14" s="9"/>
      <c r="F14" s="39"/>
      <c r="G14" s="66"/>
      <c r="H14" s="48" t="str">
        <f>IFERROR(VLOOKUP(F14,'Inventory list'!A12:C135,3,FALSE),"")</f>
        <v/>
      </c>
      <c r="I14" s="50" t="str">
        <f t="shared" si="0"/>
        <v/>
      </c>
      <c r="J14" s="9"/>
    </row>
    <row r="15" spans="1:10" x14ac:dyDescent="0.35">
      <c r="A15" s="9"/>
      <c r="B15" s="9"/>
      <c r="C15" s="9"/>
      <c r="D15" s="9"/>
      <c r="E15" s="9"/>
      <c r="F15" s="39"/>
      <c r="G15" s="66"/>
      <c r="H15" s="48" t="str">
        <f>IFERROR(VLOOKUP(F15,'Inventory list'!A13:C136,3,FALSE),"")</f>
        <v/>
      </c>
      <c r="I15" s="50" t="str">
        <f t="shared" si="0"/>
        <v/>
      </c>
      <c r="J15" s="9"/>
    </row>
    <row r="16" spans="1:10" x14ac:dyDescent="0.35">
      <c r="A16" s="63" t="s">
        <v>94</v>
      </c>
      <c r="B16" s="9"/>
      <c r="C16" s="9"/>
      <c r="D16" s="9"/>
      <c r="E16" s="9"/>
      <c r="F16" s="39"/>
      <c r="G16" s="66"/>
      <c r="H16" s="48" t="str">
        <f>IFERROR(VLOOKUP(F16,'Inventory list'!A14:C137,3,FALSE),"")</f>
        <v/>
      </c>
      <c r="I16" s="50" t="str">
        <f t="shared" si="0"/>
        <v/>
      </c>
      <c r="J16" s="9"/>
    </row>
    <row r="17" spans="1:10" ht="31.5" customHeight="1" x14ac:dyDescent="0.35">
      <c r="A17" s="9" t="s">
        <v>46</v>
      </c>
      <c r="B17" s="65"/>
      <c r="C17" s="65"/>
      <c r="D17" s="65"/>
      <c r="E17" s="9"/>
      <c r="F17" s="39"/>
      <c r="G17" s="66"/>
      <c r="H17" s="48" t="str">
        <f>IFERROR(VLOOKUP(F17,'Inventory list'!A15:C138,3,FALSE),"")</f>
        <v/>
      </c>
      <c r="I17" s="50" t="str">
        <f t="shared" si="0"/>
        <v/>
      </c>
      <c r="J17" s="9"/>
    </row>
    <row r="18" spans="1:10" ht="28" x14ac:dyDescent="0.35">
      <c r="A18" s="9" t="s">
        <v>47</v>
      </c>
      <c r="B18" s="65"/>
      <c r="C18" s="65"/>
      <c r="D18" s="65"/>
      <c r="E18" s="9"/>
      <c r="F18" s="39"/>
      <c r="G18" s="66"/>
      <c r="H18" s="48" t="str">
        <f>IFERROR(VLOOKUP(F18,'Inventory list'!A16:C139,3,FALSE),"")</f>
        <v/>
      </c>
      <c r="I18" s="50" t="str">
        <f t="shared" si="0"/>
        <v/>
      </c>
      <c r="J18" s="9"/>
    </row>
    <row r="19" spans="1:10" x14ac:dyDescent="0.35">
      <c r="A19" s="9"/>
      <c r="B19" s="9"/>
      <c r="C19" s="9"/>
      <c r="D19" s="9"/>
      <c r="E19" s="9"/>
      <c r="F19" s="39"/>
      <c r="G19" s="66"/>
      <c r="H19" s="48" t="str">
        <f>IFERROR(VLOOKUP(F19,'Inventory list'!A17:C140,3,FALSE),"")</f>
        <v/>
      </c>
      <c r="I19" s="50" t="str">
        <f t="shared" si="0"/>
        <v/>
      </c>
      <c r="J19" s="9"/>
    </row>
    <row r="20" spans="1:10" x14ac:dyDescent="0.35">
      <c r="A20" s="63" t="s">
        <v>97</v>
      </c>
      <c r="B20" s="65">
        <f>B8</f>
        <v>7</v>
      </c>
      <c r="C20" s="65">
        <f>C8</f>
        <v>9</v>
      </c>
      <c r="D20" s="65"/>
      <c r="E20" s="9"/>
      <c r="F20" s="39"/>
      <c r="G20" s="66"/>
      <c r="H20" s="48" t="str">
        <f>IFERROR(VLOOKUP(F20,'Inventory list'!A18:C141,3,FALSE),"")</f>
        <v/>
      </c>
      <c r="I20" s="50" t="str">
        <f t="shared" si="0"/>
        <v/>
      </c>
      <c r="J20" s="9"/>
    </row>
    <row r="21" spans="1:10" ht="28" x14ac:dyDescent="0.35">
      <c r="A21" s="9" t="s">
        <v>43</v>
      </c>
      <c r="B21" s="9"/>
      <c r="C21" s="9"/>
      <c r="D21" s="9"/>
      <c r="E21" s="9"/>
      <c r="F21" s="39"/>
      <c r="G21" s="66"/>
      <c r="H21" s="48" t="str">
        <f>IFERROR(VLOOKUP(F21,'Inventory list'!A19:C142,3,FALSE),"")</f>
        <v/>
      </c>
      <c r="I21" s="50" t="str">
        <f t="shared" si="0"/>
        <v/>
      </c>
      <c r="J21" s="9"/>
    </row>
    <row r="22" spans="1:10" ht="16" x14ac:dyDescent="0.35">
      <c r="A22" s="63" t="s">
        <v>106</v>
      </c>
      <c r="B22" s="65">
        <f>B10*5</f>
        <v>15</v>
      </c>
      <c r="C22" s="73">
        <f>C10*5</f>
        <v>22.5</v>
      </c>
      <c r="D22" s="65"/>
      <c r="E22" s="9"/>
      <c r="F22" s="40"/>
      <c r="G22" s="67"/>
      <c r="H22" s="49" t="str">
        <f>IFERROR(VLOOKUP(F22,'Inventory list'!A22:C144,3,FALSE),"")</f>
        <v/>
      </c>
      <c r="I22" s="50" t="str">
        <f t="shared" si="0"/>
        <v/>
      </c>
      <c r="J22" s="9"/>
    </row>
    <row r="23" spans="1:10" ht="28" x14ac:dyDescent="0.35">
      <c r="A23" s="9" t="s">
        <v>114</v>
      </c>
      <c r="B23" s="76">
        <f>B22+C22</f>
        <v>37.5</v>
      </c>
      <c r="C23" s="9"/>
      <c r="D23" s="9"/>
      <c r="E23" s="9"/>
      <c r="F23" s="38" t="s">
        <v>103</v>
      </c>
      <c r="G23" s="42"/>
      <c r="H23" s="42" t="s">
        <v>25</v>
      </c>
      <c r="I23" s="62">
        <f>SUM(I6:I22)</f>
        <v>1924.25</v>
      </c>
      <c r="J23" s="58"/>
    </row>
    <row r="24" spans="1:10" x14ac:dyDescent="0.35">
      <c r="A24" s="76">
        <f>SUM(B24:D24)</f>
        <v>38</v>
      </c>
      <c r="B24" s="76">
        <v>6</v>
      </c>
      <c r="C24" s="9">
        <v>10</v>
      </c>
      <c r="D24" s="9">
        <v>22</v>
      </c>
      <c r="E24" s="9"/>
      <c r="F24" s="43"/>
      <c r="G24" s="43"/>
      <c r="H24" s="43"/>
      <c r="I24" s="43"/>
      <c r="J24" s="9"/>
    </row>
    <row r="25" spans="1:10" ht="28" x14ac:dyDescent="0.35">
      <c r="A25" s="9"/>
      <c r="B25" s="9" t="s">
        <v>55</v>
      </c>
      <c r="C25" s="9" t="s">
        <v>54</v>
      </c>
      <c r="D25" s="9" t="s">
        <v>115</v>
      </c>
      <c r="E25" s="9"/>
      <c r="F25" s="9"/>
      <c r="G25" s="9"/>
      <c r="H25" s="9"/>
      <c r="I25" s="9"/>
      <c r="J25" s="9"/>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DD8C7586-49FB-453F-859A-78A289ADA355}">
          <x14:formula1>
            <xm:f>'Inventory list'!$A$3:$A$126</xm:f>
          </x14:formula1>
          <xm:sqref>F6:F22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DAB8-7E9A-4036-B1C9-166A240327ED}">
  <dimension ref="A1:J25"/>
  <sheetViews>
    <sheetView zoomScale="115" zoomScaleNormal="115" workbookViewId="0">
      <pane ySplit="1" topLeftCell="A3" activePane="bottomLeft" state="frozen"/>
      <selection pane="bottomLeft" activeCell="A2" sqref="A2"/>
    </sheetView>
  </sheetViews>
  <sheetFormatPr defaultColWidth="8.7265625" defaultRowHeight="14" x14ac:dyDescent="0.35"/>
  <cols>
    <col min="1" max="1" width="32.453125" style="7" customWidth="1"/>
    <col min="2" max="4" width="20.7265625" style="7" customWidth="1"/>
    <col min="5" max="5" width="2" style="7" customWidth="1"/>
    <col min="6" max="6" width="60.54296875" style="7" customWidth="1"/>
    <col min="7" max="7" width="11.453125" style="7" customWidth="1"/>
    <col min="8" max="8" width="26" style="7" customWidth="1"/>
    <col min="9" max="9" width="15.26953125" style="7" customWidth="1"/>
    <col min="10" max="10" width="17.453125" style="7" customWidth="1"/>
    <col min="11" max="16384" width="8.7265625" style="7"/>
  </cols>
  <sheetData>
    <row r="1" spans="1:10" s="5" customFormat="1" ht="43.5" customHeight="1" x14ac:dyDescent="0.35">
      <c r="A1" s="97" t="s">
        <v>92</v>
      </c>
      <c r="B1" s="97"/>
      <c r="C1" s="32"/>
    </row>
    <row r="2" spans="1:10" ht="125.25" customHeight="1" x14ac:dyDescent="0.35">
      <c r="A2" s="58" t="e" vm="2">
        <v>#VALUE!</v>
      </c>
      <c r="B2" s="9"/>
      <c r="C2" s="9"/>
      <c r="D2" s="34"/>
      <c r="E2" s="34"/>
      <c r="F2" s="9"/>
      <c r="G2" s="9"/>
      <c r="H2" s="9"/>
      <c r="I2" s="9"/>
      <c r="J2" s="9"/>
    </row>
    <row r="3" spans="1:10" s="10" customFormat="1" x14ac:dyDescent="0.3">
      <c r="A3" s="63" t="s">
        <v>88</v>
      </c>
      <c r="B3" s="64" t="s">
        <v>89</v>
      </c>
      <c r="C3" s="64" t="s">
        <v>90</v>
      </c>
      <c r="D3" s="64" t="s">
        <v>91</v>
      </c>
      <c r="E3" s="36"/>
      <c r="F3" s="64" t="s">
        <v>96</v>
      </c>
      <c r="G3" s="68"/>
      <c r="H3" s="68"/>
      <c r="I3" s="68"/>
      <c r="J3" s="36"/>
    </row>
    <row r="4" spans="1:10" x14ac:dyDescent="0.35">
      <c r="A4" s="9" t="s">
        <v>98</v>
      </c>
      <c r="B4" s="8">
        <v>1.5</v>
      </c>
      <c r="C4" s="8">
        <v>1.5</v>
      </c>
      <c r="D4" s="8"/>
      <c r="E4" s="9"/>
      <c r="F4" s="9"/>
      <c r="G4" s="9"/>
      <c r="H4" s="9"/>
      <c r="I4" s="9"/>
      <c r="J4" s="9"/>
    </row>
    <row r="5" spans="1:10" x14ac:dyDescent="0.35">
      <c r="A5" s="9" t="s">
        <v>99</v>
      </c>
      <c r="B5" s="8">
        <v>0.3</v>
      </c>
      <c r="C5" s="8">
        <v>0.3</v>
      </c>
      <c r="D5" s="8"/>
      <c r="E5" s="9"/>
      <c r="F5" s="37" t="s">
        <v>24</v>
      </c>
      <c r="G5" s="37" t="s">
        <v>59</v>
      </c>
      <c r="H5" s="37" t="s">
        <v>60</v>
      </c>
      <c r="I5" s="37" t="s">
        <v>61</v>
      </c>
      <c r="J5" s="9"/>
    </row>
    <row r="6" spans="1:10" x14ac:dyDescent="0.35">
      <c r="A6" s="9" t="s">
        <v>100</v>
      </c>
      <c r="B6" s="8">
        <v>2</v>
      </c>
      <c r="C6" s="8">
        <v>3</v>
      </c>
      <c r="D6" s="8"/>
      <c r="E6" s="9"/>
      <c r="F6" s="39" t="s">
        <v>43</v>
      </c>
      <c r="G6" s="66">
        <v>2</v>
      </c>
      <c r="H6" s="48">
        <f>IFERROR(VLOOKUP(F6,'Inventory list'!A3:C126,3,FALSE),"")</f>
        <v>33</v>
      </c>
      <c r="I6" s="56">
        <f>IFERROR(G6*H6,"")</f>
        <v>66</v>
      </c>
      <c r="J6" s="9"/>
    </row>
    <row r="7" spans="1:10" x14ac:dyDescent="0.35">
      <c r="A7" s="58"/>
      <c r="B7" s="9"/>
      <c r="C7" s="9"/>
      <c r="D7" s="9"/>
      <c r="E7" s="9"/>
      <c r="F7" s="39" t="s">
        <v>48</v>
      </c>
      <c r="G7" s="66">
        <f>B13+C13</f>
        <v>2.25</v>
      </c>
      <c r="H7" s="48">
        <f>IFERROR(VLOOKUP(F7,'Inventory list'!A4:C127,3,FALSE),"")</f>
        <v>61</v>
      </c>
      <c r="I7" s="56">
        <f t="shared" ref="I7:I22" si="0">IFERROR(G7*H7,"")</f>
        <v>137.25</v>
      </c>
      <c r="J7" s="9"/>
    </row>
    <row r="8" spans="1:10" ht="18" customHeight="1" x14ac:dyDescent="0.35">
      <c r="A8" s="63" t="s">
        <v>101</v>
      </c>
      <c r="B8" s="65">
        <f>2*(B4+B6)</f>
        <v>7</v>
      </c>
      <c r="C8" s="65">
        <f>2*(C4+C6)</f>
        <v>9</v>
      </c>
      <c r="D8" s="65"/>
      <c r="E8" s="9"/>
      <c r="F8" s="39" t="s">
        <v>116</v>
      </c>
      <c r="G8" s="66">
        <f>B14+C14</f>
        <v>2.25</v>
      </c>
      <c r="H8" s="48">
        <f>IFERROR(VLOOKUP(F8,'Inventory list'!A5:C128,3,FALSE),"")</f>
        <v>102</v>
      </c>
      <c r="I8" s="56">
        <f t="shared" si="0"/>
        <v>229.5</v>
      </c>
      <c r="J8" s="9"/>
    </row>
    <row r="9" spans="1:10" x14ac:dyDescent="0.35">
      <c r="A9" s="9"/>
      <c r="B9" s="9"/>
      <c r="C9" s="9"/>
      <c r="D9" s="9"/>
      <c r="E9" s="9"/>
      <c r="F9" s="39" t="s">
        <v>55</v>
      </c>
      <c r="G9" s="66">
        <v>6</v>
      </c>
      <c r="H9" s="48">
        <f>IFERROR(VLOOKUP(F9,'Inventory list'!A6:C129,3,FALSE),"")</f>
        <v>80</v>
      </c>
      <c r="I9" s="50">
        <f t="shared" si="0"/>
        <v>480</v>
      </c>
      <c r="J9" s="9"/>
    </row>
    <row r="10" spans="1:10" ht="16" x14ac:dyDescent="0.35">
      <c r="A10" s="63" t="s">
        <v>104</v>
      </c>
      <c r="B10" s="65">
        <f>B4*B6</f>
        <v>3</v>
      </c>
      <c r="C10" s="65">
        <f>C4*C6</f>
        <v>4.5</v>
      </c>
      <c r="D10" s="65"/>
      <c r="E10" s="9"/>
      <c r="F10" s="39" t="s">
        <v>54</v>
      </c>
      <c r="G10" s="66">
        <v>10</v>
      </c>
      <c r="H10" s="48">
        <f>IFERROR(VLOOKUP(F10,'Inventory list'!A7:C130,3,FALSE),"")</f>
        <v>20</v>
      </c>
      <c r="I10" s="50">
        <f t="shared" si="0"/>
        <v>200</v>
      </c>
      <c r="J10" s="9"/>
    </row>
    <row r="11" spans="1:10" x14ac:dyDescent="0.35">
      <c r="A11" s="58"/>
      <c r="B11" s="9"/>
      <c r="C11" s="9"/>
      <c r="D11" s="9"/>
      <c r="E11" s="9"/>
      <c r="F11" s="39" t="s">
        <v>62</v>
      </c>
      <c r="G11" s="66">
        <v>22</v>
      </c>
      <c r="H11" s="48">
        <f>IFERROR(VLOOKUP(F11,'Inventory list'!A9:C132,3,FALSE),"")</f>
        <v>8</v>
      </c>
      <c r="I11" s="50">
        <f t="shared" si="0"/>
        <v>176</v>
      </c>
      <c r="J11" s="9"/>
    </row>
    <row r="12" spans="1:10" ht="16" x14ac:dyDescent="0.35">
      <c r="A12" s="63" t="s">
        <v>105</v>
      </c>
      <c r="B12" s="9"/>
      <c r="C12" s="9"/>
      <c r="D12" s="9"/>
      <c r="E12" s="9"/>
      <c r="F12" s="39" t="s">
        <v>85</v>
      </c>
      <c r="G12" s="66">
        <v>8</v>
      </c>
      <c r="H12" s="48">
        <f>IFERROR(VLOOKUP(F12,'Inventory list'!A10:C133,3,FALSE),"")</f>
        <v>80</v>
      </c>
      <c r="I12" s="50">
        <f t="shared" si="0"/>
        <v>640</v>
      </c>
      <c r="J12" s="9"/>
    </row>
    <row r="13" spans="1:10" x14ac:dyDescent="0.35">
      <c r="A13" s="9" t="s">
        <v>95</v>
      </c>
      <c r="B13" s="65">
        <f>B10*B5</f>
        <v>0.89999999999999991</v>
      </c>
      <c r="C13" s="65">
        <f>C10*C5</f>
        <v>1.3499999999999999</v>
      </c>
      <c r="D13" s="65"/>
      <c r="E13" s="9"/>
      <c r="F13" s="39"/>
      <c r="G13" s="66"/>
      <c r="H13" s="48" t="str">
        <f>IFERROR(VLOOKUP(F13,'Inventory list'!A11:C134,3,FALSE),"")</f>
        <v/>
      </c>
      <c r="I13" s="50" t="str">
        <f t="shared" si="0"/>
        <v/>
      </c>
      <c r="J13" s="9"/>
    </row>
    <row r="14" spans="1:10" x14ac:dyDescent="0.35">
      <c r="A14" s="9" t="s">
        <v>102</v>
      </c>
      <c r="B14" s="65">
        <f>B10*0.3</f>
        <v>0.89999999999999991</v>
      </c>
      <c r="C14" s="65">
        <f>C10*0.3</f>
        <v>1.3499999999999999</v>
      </c>
      <c r="D14" s="65"/>
      <c r="E14" s="9"/>
      <c r="F14" s="39"/>
      <c r="G14" s="66"/>
      <c r="H14" s="48" t="str">
        <f>IFERROR(VLOOKUP(F14,'Inventory list'!A12:C135,3,FALSE),"")</f>
        <v/>
      </c>
      <c r="I14" s="50" t="str">
        <f t="shared" si="0"/>
        <v/>
      </c>
      <c r="J14" s="9"/>
    </row>
    <row r="15" spans="1:10" x14ac:dyDescent="0.35">
      <c r="A15" s="9"/>
      <c r="B15" s="9"/>
      <c r="C15" s="9"/>
      <c r="D15" s="9"/>
      <c r="E15" s="9"/>
      <c r="F15" s="39"/>
      <c r="G15" s="66"/>
      <c r="H15" s="48" t="str">
        <f>IFERROR(VLOOKUP(F15,'Inventory list'!A13:C136,3,FALSE),"")</f>
        <v/>
      </c>
      <c r="I15" s="50" t="str">
        <f t="shared" si="0"/>
        <v/>
      </c>
      <c r="J15" s="9"/>
    </row>
    <row r="16" spans="1:10" x14ac:dyDescent="0.35">
      <c r="A16" s="63" t="s">
        <v>94</v>
      </c>
      <c r="B16" s="9"/>
      <c r="C16" s="9"/>
      <c r="D16" s="9"/>
      <c r="E16" s="9"/>
      <c r="F16" s="39"/>
      <c r="G16" s="66"/>
      <c r="H16" s="48" t="str">
        <f>IFERROR(VLOOKUP(F16,'Inventory list'!A14:C137,3,FALSE),"")</f>
        <v/>
      </c>
      <c r="I16" s="50" t="str">
        <f t="shared" si="0"/>
        <v/>
      </c>
      <c r="J16" s="9"/>
    </row>
    <row r="17" spans="1:10" ht="31.5" customHeight="1" x14ac:dyDescent="0.35">
      <c r="A17" s="9" t="s">
        <v>46</v>
      </c>
      <c r="B17" s="65"/>
      <c r="C17" s="65"/>
      <c r="D17" s="65"/>
      <c r="E17" s="9"/>
      <c r="F17" s="39"/>
      <c r="G17" s="66"/>
      <c r="H17" s="48" t="str">
        <f>IFERROR(VLOOKUP(F17,'Inventory list'!A15:C138,3,FALSE),"")</f>
        <v/>
      </c>
      <c r="I17" s="50" t="str">
        <f t="shared" si="0"/>
        <v/>
      </c>
      <c r="J17" s="9"/>
    </row>
    <row r="18" spans="1:10" ht="28" x14ac:dyDescent="0.35">
      <c r="A18" s="9" t="s">
        <v>47</v>
      </c>
      <c r="B18" s="65"/>
      <c r="C18" s="65"/>
      <c r="D18" s="65"/>
      <c r="E18" s="9"/>
      <c r="F18" s="39"/>
      <c r="G18" s="66"/>
      <c r="H18" s="48" t="str">
        <f>IFERROR(VLOOKUP(F18,'Inventory list'!A16:C139,3,FALSE),"")</f>
        <v/>
      </c>
      <c r="I18" s="50" t="str">
        <f t="shared" si="0"/>
        <v/>
      </c>
      <c r="J18" s="9"/>
    </row>
    <row r="19" spans="1:10" x14ac:dyDescent="0.35">
      <c r="A19" s="9"/>
      <c r="B19" s="9"/>
      <c r="C19" s="9"/>
      <c r="D19" s="9"/>
      <c r="E19" s="9"/>
      <c r="F19" s="39"/>
      <c r="G19" s="66"/>
      <c r="H19" s="48" t="str">
        <f>IFERROR(VLOOKUP(F19,'Inventory list'!A17:C140,3,FALSE),"")</f>
        <v/>
      </c>
      <c r="I19" s="50" t="str">
        <f t="shared" si="0"/>
        <v/>
      </c>
      <c r="J19" s="9"/>
    </row>
    <row r="20" spans="1:10" x14ac:dyDescent="0.35">
      <c r="A20" s="63" t="s">
        <v>97</v>
      </c>
      <c r="B20" s="65">
        <f>B8</f>
        <v>7</v>
      </c>
      <c r="C20" s="65">
        <f>C8</f>
        <v>9</v>
      </c>
      <c r="D20" s="65"/>
      <c r="E20" s="9"/>
      <c r="F20" s="39"/>
      <c r="G20" s="66"/>
      <c r="H20" s="48" t="str">
        <f>IFERROR(VLOOKUP(F20,'Inventory list'!A18:C141,3,FALSE),"")</f>
        <v/>
      </c>
      <c r="I20" s="50" t="str">
        <f t="shared" si="0"/>
        <v/>
      </c>
      <c r="J20" s="9"/>
    </row>
    <row r="21" spans="1:10" ht="28" x14ac:dyDescent="0.35">
      <c r="A21" s="9" t="s">
        <v>43</v>
      </c>
      <c r="B21" s="9"/>
      <c r="C21" s="9"/>
      <c r="D21" s="9"/>
      <c r="E21" s="9"/>
      <c r="F21" s="39"/>
      <c r="G21" s="66"/>
      <c r="H21" s="48" t="str">
        <f>IFERROR(VLOOKUP(F21,'Inventory list'!A19:C142,3,FALSE),"")</f>
        <v/>
      </c>
      <c r="I21" s="50" t="str">
        <f t="shared" si="0"/>
        <v/>
      </c>
      <c r="J21" s="9"/>
    </row>
    <row r="22" spans="1:10" ht="16" x14ac:dyDescent="0.35">
      <c r="A22" s="63" t="s">
        <v>106</v>
      </c>
      <c r="B22" s="65">
        <f>B10*5</f>
        <v>15</v>
      </c>
      <c r="C22" s="73">
        <f>C10*5</f>
        <v>22.5</v>
      </c>
      <c r="D22" s="65"/>
      <c r="E22" s="9"/>
      <c r="F22" s="40"/>
      <c r="G22" s="67"/>
      <c r="H22" s="49" t="str">
        <f>IFERROR(VLOOKUP(F22,'Inventory list'!A22:C144,3,FALSE),"")</f>
        <v/>
      </c>
      <c r="I22" s="50" t="str">
        <f t="shared" si="0"/>
        <v/>
      </c>
      <c r="J22" s="9"/>
    </row>
    <row r="23" spans="1:10" ht="28" x14ac:dyDescent="0.35">
      <c r="A23" s="9" t="s">
        <v>114</v>
      </c>
      <c r="B23" s="76">
        <f>B22+C22</f>
        <v>37.5</v>
      </c>
      <c r="C23" s="9"/>
      <c r="D23" s="9"/>
      <c r="E23" s="9"/>
      <c r="F23" s="38" t="s">
        <v>103</v>
      </c>
      <c r="G23" s="42"/>
      <c r="H23" s="42" t="s">
        <v>25</v>
      </c>
      <c r="I23" s="62">
        <f>SUM(I6:I22)</f>
        <v>1928.75</v>
      </c>
      <c r="J23" s="58"/>
    </row>
    <row r="24" spans="1:10" x14ac:dyDescent="0.35">
      <c r="A24" s="76">
        <f>SUM(B24:D24)</f>
        <v>38</v>
      </c>
      <c r="B24" s="76">
        <v>6</v>
      </c>
      <c r="C24" s="9">
        <v>10</v>
      </c>
      <c r="D24" s="9">
        <v>22</v>
      </c>
      <c r="E24" s="9"/>
      <c r="F24" s="43"/>
      <c r="G24" s="43"/>
      <c r="H24" s="43"/>
      <c r="I24" s="43"/>
      <c r="J24" s="9"/>
    </row>
    <row r="25" spans="1:10" ht="28" x14ac:dyDescent="0.35">
      <c r="A25" s="9"/>
      <c r="B25" s="9" t="s">
        <v>55</v>
      </c>
      <c r="C25" s="9" t="s">
        <v>54</v>
      </c>
      <c r="D25" s="9" t="s">
        <v>115</v>
      </c>
      <c r="E25" s="9"/>
      <c r="F25" s="9"/>
      <c r="G25" s="9"/>
      <c r="H25" s="9"/>
      <c r="I25" s="9"/>
      <c r="J25" s="9"/>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AC758D-5B97-4117-B210-EB699464C48F}">
          <x14:formula1>
            <xm:f>'Inventory list'!$A$3:$A$126</xm:f>
          </x14:formula1>
          <xm:sqref>F6:F22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A448-2496-4483-A039-6359A5C5B2E9}">
  <dimension ref="A1:E29"/>
  <sheetViews>
    <sheetView zoomScale="115" zoomScaleNormal="115" workbookViewId="0">
      <pane ySplit="1" topLeftCell="A2" activePane="bottomLeft" state="frozen"/>
      <selection pane="bottomLeft" sqref="A1:B1"/>
    </sheetView>
  </sheetViews>
  <sheetFormatPr defaultColWidth="8.7265625" defaultRowHeight="14" x14ac:dyDescent="0.35"/>
  <cols>
    <col min="1" max="1" width="26.1796875" style="7" customWidth="1"/>
    <col min="2" max="2" width="86.81640625" style="7" customWidth="1"/>
    <col min="3" max="3" width="28.54296875" style="7" customWidth="1"/>
    <col min="4" max="4" width="8.7265625" style="7"/>
    <col min="5" max="5" width="39.26953125" style="7" customWidth="1"/>
    <col min="6" max="16384" width="8.7265625" style="7"/>
  </cols>
  <sheetData>
    <row r="1" spans="1:5" s="5" customFormat="1" ht="55" customHeight="1" x14ac:dyDescent="0.35">
      <c r="A1" s="97" t="s">
        <v>20</v>
      </c>
      <c r="B1" s="97"/>
    </row>
    <row r="2" spans="1:5" ht="140.25" customHeight="1" x14ac:dyDescent="0.35">
      <c r="A2" s="34" t="e" vm="1">
        <v>#VALUE!</v>
      </c>
      <c r="B2" s="35" t="s">
        <v>67</v>
      </c>
      <c r="C2" s="35"/>
      <c r="D2" s="34"/>
    </row>
    <row r="3" spans="1:5" s="10" customFormat="1" x14ac:dyDescent="0.3">
      <c r="A3" s="36"/>
      <c r="B3" s="36"/>
      <c r="C3" s="36"/>
      <c r="D3" s="36"/>
    </row>
    <row r="4" spans="1:5" x14ac:dyDescent="0.35">
      <c r="A4" s="9" t="s">
        <v>73</v>
      </c>
      <c r="B4" s="9"/>
      <c r="C4" s="9"/>
      <c r="D4" s="9"/>
    </row>
    <row r="5" spans="1:5" x14ac:dyDescent="0.35">
      <c r="A5" s="9" t="s">
        <v>74</v>
      </c>
      <c r="B5" s="9"/>
      <c r="C5" s="9"/>
      <c r="D5" s="9"/>
    </row>
    <row r="6" spans="1:5" x14ac:dyDescent="0.35">
      <c r="A6" s="9"/>
      <c r="B6" s="9"/>
      <c r="C6" s="9"/>
      <c r="D6" s="9"/>
    </row>
    <row r="7" spans="1:5" x14ac:dyDescent="0.35">
      <c r="A7" s="9"/>
      <c r="B7" s="9"/>
      <c r="C7" s="58" t="s">
        <v>79</v>
      </c>
      <c r="D7" s="9"/>
    </row>
    <row r="8" spans="1:5" ht="28" x14ac:dyDescent="0.35">
      <c r="A8" s="52" t="s">
        <v>68</v>
      </c>
      <c r="B8" s="9"/>
      <c r="C8" s="53" t="s">
        <v>107</v>
      </c>
      <c r="D8" s="9"/>
    </row>
    <row r="9" spans="1:5" x14ac:dyDescent="0.35">
      <c r="A9" s="53" t="s">
        <v>75</v>
      </c>
      <c r="B9" s="9"/>
      <c r="C9" s="9"/>
      <c r="D9" s="9"/>
    </row>
    <row r="10" spans="1:5" ht="28" x14ac:dyDescent="0.35">
      <c r="A10" s="53" t="s">
        <v>76</v>
      </c>
      <c r="B10" s="9"/>
      <c r="C10" s="9"/>
      <c r="D10" s="9"/>
    </row>
    <row r="11" spans="1:5" x14ac:dyDescent="0.35">
      <c r="A11" s="53" t="s">
        <v>77</v>
      </c>
      <c r="B11" s="9"/>
      <c r="C11" s="9"/>
      <c r="D11" s="9"/>
    </row>
    <row r="12" spans="1:5" x14ac:dyDescent="0.35">
      <c r="A12" s="9"/>
      <c r="B12" s="9"/>
      <c r="C12" s="9"/>
      <c r="D12" s="9"/>
    </row>
    <row r="13" spans="1:5" x14ac:dyDescent="0.35">
      <c r="A13" s="9"/>
      <c r="B13" s="37" t="s">
        <v>78</v>
      </c>
      <c r="C13" s="37" t="s">
        <v>61</v>
      </c>
      <c r="D13" s="9"/>
    </row>
    <row r="14" spans="1:5" ht="28" x14ac:dyDescent="0.35">
      <c r="A14" s="9"/>
      <c r="B14" s="39" t="s">
        <v>108</v>
      </c>
      <c r="C14" s="62">
        <v>1459.3120000000001</v>
      </c>
      <c r="D14" s="9"/>
      <c r="E14" s="7" t="s">
        <v>112</v>
      </c>
    </row>
    <row r="15" spans="1:5" x14ac:dyDescent="0.35">
      <c r="A15" s="9"/>
      <c r="B15" s="39"/>
      <c r="C15" s="50"/>
      <c r="D15" s="9"/>
    </row>
    <row r="16" spans="1:5" x14ac:dyDescent="0.35">
      <c r="A16" s="9"/>
      <c r="B16" s="39"/>
      <c r="C16" s="50"/>
      <c r="D16" s="9"/>
    </row>
    <row r="17" spans="1:4" x14ac:dyDescent="0.35">
      <c r="A17" s="9"/>
      <c r="B17" s="39"/>
      <c r="C17" s="50"/>
      <c r="D17" s="9"/>
    </row>
    <row r="18" spans="1:4" x14ac:dyDescent="0.35">
      <c r="A18" s="9"/>
      <c r="B18" s="39"/>
      <c r="C18" s="50"/>
      <c r="D18" s="9"/>
    </row>
    <row r="19" spans="1:4" x14ac:dyDescent="0.35">
      <c r="A19" s="9"/>
      <c r="B19" s="39"/>
      <c r="C19" s="50"/>
      <c r="D19" s="9"/>
    </row>
    <row r="20" spans="1:4" x14ac:dyDescent="0.35">
      <c r="A20" s="9"/>
      <c r="B20" s="39"/>
      <c r="C20" s="50"/>
      <c r="D20" s="9"/>
    </row>
    <row r="21" spans="1:4" x14ac:dyDescent="0.35">
      <c r="A21" s="9"/>
      <c r="B21" s="39"/>
      <c r="C21" s="50"/>
      <c r="D21" s="9"/>
    </row>
    <row r="22" spans="1:4" x14ac:dyDescent="0.35">
      <c r="A22" s="9"/>
      <c r="B22" s="40"/>
      <c r="C22" s="51"/>
      <c r="D22" s="9"/>
    </row>
    <row r="23" spans="1:4" x14ac:dyDescent="0.35">
      <c r="A23" s="9"/>
      <c r="B23" s="42" t="s">
        <v>25</v>
      </c>
      <c r="C23" s="70">
        <f>SUM(C14:C22)</f>
        <v>1459.3120000000001</v>
      </c>
      <c r="D23" s="9"/>
    </row>
    <row r="24" spans="1:4" x14ac:dyDescent="0.35">
      <c r="A24" s="9"/>
      <c r="B24" s="41" t="s">
        <v>26</v>
      </c>
      <c r="C24" s="71">
        <v>0.1</v>
      </c>
      <c r="D24" s="9"/>
    </row>
    <row r="25" spans="1:4" x14ac:dyDescent="0.35">
      <c r="A25" s="9"/>
      <c r="B25" s="41" t="s">
        <v>27</v>
      </c>
      <c r="C25" s="70">
        <f>C23*C24</f>
        <v>145.93120000000002</v>
      </c>
      <c r="D25" s="9"/>
    </row>
    <row r="26" spans="1:4" x14ac:dyDescent="0.35">
      <c r="A26" s="9"/>
      <c r="B26" s="42" t="s">
        <v>28</v>
      </c>
      <c r="C26" s="70">
        <f>C23+C25</f>
        <v>1605.2432000000001</v>
      </c>
      <c r="D26" s="9"/>
    </row>
    <row r="27" spans="1:4" x14ac:dyDescent="0.35">
      <c r="A27" s="9"/>
      <c r="B27" s="43"/>
      <c r="C27" s="43"/>
      <c r="D27" s="9"/>
    </row>
    <row r="28" spans="1:4" x14ac:dyDescent="0.35">
      <c r="A28" s="9"/>
      <c r="B28" s="9"/>
      <c r="C28" s="9"/>
      <c r="D28" s="9"/>
    </row>
    <row r="29" spans="1:4" x14ac:dyDescent="0.35">
      <c r="A29" s="9"/>
      <c r="B29" s="9"/>
      <c r="C29" s="9"/>
      <c r="D29" s="9"/>
    </row>
  </sheetData>
  <mergeCells count="1">
    <mergeCell ref="A1:B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48EF-732C-4551-940F-B19A1552FD84}">
  <dimension ref="A1:E29"/>
  <sheetViews>
    <sheetView zoomScale="115" zoomScaleNormal="115" workbookViewId="0">
      <pane ySplit="1" topLeftCell="A8" activePane="bottomLeft" state="frozen"/>
      <selection pane="bottomLeft" sqref="A1:XFD1"/>
    </sheetView>
  </sheetViews>
  <sheetFormatPr defaultColWidth="8.7265625" defaultRowHeight="14" x14ac:dyDescent="0.35"/>
  <cols>
    <col min="1" max="1" width="26.1796875" style="7" customWidth="1"/>
    <col min="2" max="2" width="86.81640625" style="7" customWidth="1"/>
    <col min="3" max="3" width="28.54296875" style="7" customWidth="1"/>
    <col min="4" max="4" width="8.7265625" style="7" customWidth="1"/>
    <col min="5" max="5" width="28.54296875" style="7" customWidth="1"/>
    <col min="6" max="16384" width="8.7265625" style="7"/>
  </cols>
  <sheetData>
    <row r="1" spans="1:5" s="5" customFormat="1" ht="55" customHeight="1" x14ac:dyDescent="0.35">
      <c r="A1" s="98" t="s">
        <v>20</v>
      </c>
      <c r="B1" s="98"/>
      <c r="C1" s="4"/>
    </row>
    <row r="2" spans="1:5" ht="140.25" customHeight="1" x14ac:dyDescent="0.35">
      <c r="A2" s="34" t="e" vm="1">
        <v>#VALUE!</v>
      </c>
      <c r="B2" s="35" t="s">
        <v>67</v>
      </c>
      <c r="C2" s="35"/>
      <c r="D2" s="34"/>
      <c r="E2" s="33"/>
    </row>
    <row r="3" spans="1:5" s="10" customFormat="1" x14ac:dyDescent="0.3">
      <c r="A3" s="36"/>
      <c r="B3" s="36"/>
      <c r="C3" s="36"/>
      <c r="D3" s="36"/>
    </row>
    <row r="4" spans="1:5" x14ac:dyDescent="0.35">
      <c r="A4" s="9" t="s">
        <v>80</v>
      </c>
      <c r="B4" s="9"/>
      <c r="C4" s="9"/>
      <c r="D4" s="9"/>
    </row>
    <row r="5" spans="1:5" x14ac:dyDescent="0.35">
      <c r="A5" s="9" t="s">
        <v>74</v>
      </c>
      <c r="B5" s="9"/>
      <c r="C5" s="9"/>
      <c r="D5" s="9"/>
    </row>
    <row r="6" spans="1:5" x14ac:dyDescent="0.35">
      <c r="A6" s="9"/>
      <c r="B6" s="9"/>
      <c r="C6" s="9"/>
      <c r="D6" s="9"/>
    </row>
    <row r="7" spans="1:5" x14ac:dyDescent="0.35">
      <c r="A7" s="9"/>
      <c r="B7" s="9"/>
      <c r="C7" s="58" t="s">
        <v>79</v>
      </c>
      <c r="D7" s="9"/>
    </row>
    <row r="8" spans="1:5" x14ac:dyDescent="0.35">
      <c r="A8" s="52" t="s">
        <v>68</v>
      </c>
      <c r="B8" s="9"/>
      <c r="C8" s="53" t="s">
        <v>84</v>
      </c>
      <c r="D8" s="9"/>
    </row>
    <row r="9" spans="1:5" x14ac:dyDescent="0.35">
      <c r="A9" s="53" t="s">
        <v>81</v>
      </c>
      <c r="B9" s="9"/>
      <c r="C9" s="9"/>
      <c r="D9" s="9"/>
    </row>
    <row r="10" spans="1:5" ht="28" x14ac:dyDescent="0.35">
      <c r="A10" s="53" t="s">
        <v>82</v>
      </c>
      <c r="B10" s="9"/>
      <c r="C10" s="9"/>
      <c r="D10" s="9"/>
    </row>
    <row r="11" spans="1:5" x14ac:dyDescent="0.35">
      <c r="A11" s="53" t="s">
        <v>83</v>
      </c>
      <c r="B11" s="9"/>
      <c r="C11" s="9"/>
      <c r="D11" s="9"/>
    </row>
    <row r="12" spans="1:5" x14ac:dyDescent="0.35">
      <c r="A12" s="9"/>
      <c r="B12" s="9"/>
      <c r="C12" s="9"/>
      <c r="D12" s="9"/>
    </row>
    <row r="13" spans="1:5" x14ac:dyDescent="0.35">
      <c r="A13" s="9"/>
      <c r="B13" s="37" t="s">
        <v>78</v>
      </c>
      <c r="C13" s="37" t="s">
        <v>61</v>
      </c>
      <c r="D13" s="9"/>
    </row>
    <row r="14" spans="1:5" ht="28" x14ac:dyDescent="0.35">
      <c r="A14" s="9"/>
      <c r="B14" s="39" t="s">
        <v>113</v>
      </c>
      <c r="C14" s="69">
        <v>1924.25</v>
      </c>
      <c r="D14" s="9"/>
    </row>
    <row r="15" spans="1:5" x14ac:dyDescent="0.35">
      <c r="A15" s="9"/>
      <c r="B15" s="39"/>
      <c r="C15" s="50"/>
      <c r="D15" s="9"/>
    </row>
    <row r="16" spans="1:5" x14ac:dyDescent="0.35">
      <c r="A16" s="9"/>
      <c r="B16" s="39"/>
      <c r="C16" s="50"/>
      <c r="D16" s="9"/>
    </row>
    <row r="17" spans="1:4" x14ac:dyDescent="0.35">
      <c r="A17" s="9"/>
      <c r="B17" s="39"/>
      <c r="C17" s="50"/>
      <c r="D17" s="9"/>
    </row>
    <row r="18" spans="1:4" x14ac:dyDescent="0.35">
      <c r="A18" s="9"/>
      <c r="B18" s="39"/>
      <c r="C18" s="50"/>
      <c r="D18" s="9"/>
    </row>
    <row r="19" spans="1:4" x14ac:dyDescent="0.35">
      <c r="A19" s="9"/>
      <c r="B19" s="39"/>
      <c r="C19" s="50"/>
      <c r="D19" s="9"/>
    </row>
    <row r="20" spans="1:4" x14ac:dyDescent="0.35">
      <c r="A20" s="9"/>
      <c r="B20" s="39"/>
      <c r="C20" s="50"/>
      <c r="D20" s="9"/>
    </row>
    <row r="21" spans="1:4" x14ac:dyDescent="0.35">
      <c r="A21" s="9"/>
      <c r="B21" s="39"/>
      <c r="C21" s="50"/>
      <c r="D21" s="9"/>
    </row>
    <row r="22" spans="1:4" x14ac:dyDescent="0.35">
      <c r="A22" s="9"/>
      <c r="B22" s="40"/>
      <c r="C22" s="51"/>
      <c r="D22" s="9"/>
    </row>
    <row r="23" spans="1:4" x14ac:dyDescent="0.35">
      <c r="A23" s="9"/>
      <c r="B23" s="42" t="s">
        <v>25</v>
      </c>
      <c r="C23" s="70">
        <f>SUM(C14:C22)</f>
        <v>1924.25</v>
      </c>
      <c r="D23" s="9"/>
    </row>
    <row r="24" spans="1:4" x14ac:dyDescent="0.35">
      <c r="A24" s="9"/>
      <c r="B24" s="41" t="s">
        <v>26</v>
      </c>
      <c r="C24" s="71">
        <v>0.1</v>
      </c>
      <c r="D24" s="9"/>
    </row>
    <row r="25" spans="1:4" x14ac:dyDescent="0.35">
      <c r="A25" s="9"/>
      <c r="B25" s="41" t="s">
        <v>27</v>
      </c>
      <c r="C25" s="70">
        <f>C23*C24</f>
        <v>192.42500000000001</v>
      </c>
      <c r="D25" s="9"/>
    </row>
    <row r="26" spans="1:4" x14ac:dyDescent="0.35">
      <c r="A26" s="9"/>
      <c r="B26" s="42" t="s">
        <v>28</v>
      </c>
      <c r="C26" s="70">
        <f>C23+C25</f>
        <v>2116.6750000000002</v>
      </c>
      <c r="D26" s="9"/>
    </row>
    <row r="27" spans="1:4" x14ac:dyDescent="0.35">
      <c r="A27" s="9"/>
      <c r="B27" s="43"/>
      <c r="C27" s="43"/>
      <c r="D27" s="9"/>
    </row>
    <row r="28" spans="1:4" x14ac:dyDescent="0.35">
      <c r="A28" s="9"/>
      <c r="B28" s="9"/>
      <c r="C28" s="9"/>
      <c r="D28" s="9"/>
    </row>
    <row r="29" spans="1:4" x14ac:dyDescent="0.35">
      <c r="A29" s="9"/>
      <c r="B29" s="9"/>
      <c r="C29" s="9"/>
      <c r="D29" s="9"/>
    </row>
  </sheetData>
  <mergeCells count="1">
    <mergeCell ref="A1:B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Invoice</vt:lpstr>
      <vt:lpstr>Inventory list</vt:lpstr>
      <vt:lpstr>Quote calculations - Quote 1</vt:lpstr>
      <vt:lpstr>Quote calculations - Quote 1a </vt:lpstr>
      <vt:lpstr>Quote calculations - Quote 2</vt:lpstr>
      <vt:lpstr>Quote calculations - Quote 2a</vt:lpstr>
      <vt:lpstr>Quote 1</vt:lpstr>
      <vt:lpstr>Quote 2</vt:lpstr>
      <vt:lpstr>HSC style Question 1</vt:lpstr>
      <vt:lpstr>HSC style Question 2</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Mathematics – Standard – Unit 3 – Lesson 13 – Formulas with spreadsheets solutions</dc:title>
  <dc:subject/>
  <dc:creator>NSW Department of Education</dc:creator>
  <cp:keywords/>
  <dc:description/>
  <cp:lastModifiedBy/>
  <cp:revision>1</cp:revision>
  <dcterms:created xsi:type="dcterms:W3CDTF">2026-03-04T02:35:41Z</dcterms:created>
  <dcterms:modified xsi:type="dcterms:W3CDTF">2026-03-04T02:36:34Z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2026-03-04T02:36:11Z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9e3af20f-2f20-47cd-b82d-bf8bbf9773df</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